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55" yWindow="60" windowWidth="12120" windowHeight="9120"/>
  </bookViews>
  <sheets>
    <sheet name="Анализ бюджета" sheetId="1" r:id="rId1"/>
  </sheets>
  <definedNames>
    <definedName name="Z_08EF82CC_B73D_4976_854E_2FADDE1EDAB4_.wvu.PrintArea" localSheetId="0" hidden="1">'Анализ бюджета'!$A$1:$L$232</definedName>
    <definedName name="Z_08EF82CC_B73D_4976_854E_2FADDE1EDAB4_.wvu.PrintTitles" localSheetId="0" hidden="1">'Анализ бюджета'!$4:$5</definedName>
    <definedName name="Z_0BD4437E_22A9_4FBD_A5E2_5BE85718F571_.wvu.PrintArea" localSheetId="0" hidden="1">'Анализ бюджета'!$A$1:$L$232</definedName>
    <definedName name="Z_0BD4437E_22A9_4FBD_A5E2_5BE85718F571_.wvu.PrintTitles" localSheetId="0" hidden="1">'Анализ бюджета'!$4:$5</definedName>
    <definedName name="Z_10971261_6A6B_11D7_802E_0050224027E0_.wvu.PrintArea" localSheetId="0" hidden="1">'Анализ бюджета'!$A$1:$K$231</definedName>
    <definedName name="Z_10971261_6A6B_11D7_802E_0050224027E0_.wvu.PrintTitles" localSheetId="0" hidden="1">'Анализ бюджета'!$4:$4</definedName>
    <definedName name="Z_14012921_CBF7_11D7_980F_000102998381_.wvu.PrintTitles" localSheetId="0" hidden="1">'Анализ бюджета'!$4:$4</definedName>
    <definedName name="Z_19D3A214_C4D6_4FE6_9A50_A9E846DFEC72_.wvu.PrintArea" localSheetId="0" hidden="1">'Анализ бюджета'!$A$1:$K$232</definedName>
    <definedName name="Z_4F278C51_CC0C_4908_B19B_FD853FE30C23_.wvu.PrintArea" localSheetId="0" hidden="1">'Анализ бюджета'!$A$1:$K$231</definedName>
    <definedName name="Z_4F278C51_CC0C_4908_B19B_FD853FE30C23_.wvu.PrintTitles" localSheetId="0" hidden="1">'Анализ бюджета'!$4:$4</definedName>
    <definedName name="Z_4F278C51_CC0C_4908_B19B_FD853FE30C23_.wvu.Rows" localSheetId="0" hidden="1">'Анализ бюджета'!#REF!,'Анализ бюджета'!$17:$17,'Анализ бюджета'!$19:$20,'Анализ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6B5A71DB_8104_43F2_BE21_9362D50D2638_.wvu.PrintArea" localSheetId="0" hidden="1">'Анализ бюджета'!$A$1:$L$232</definedName>
    <definedName name="Z_6B5A71DB_8104_43F2_BE21_9362D50D2638_.wvu.PrintTitles" localSheetId="0" hidden="1">'Анализ бюджета'!$4:$5</definedName>
    <definedName name="Z_6B5A71DB_8104_43F2_BE21_9362D50D2638_.wvu.Rows" localSheetId="0" hidden="1">'Анализ бюджета'!$40:$41,'Анализ бюджета'!$50:$51,'Анализ бюджета'!$174:$174</definedName>
    <definedName name="Z_735893B7_5E6F_4E87_8F79_7422E435EC59_.wvu.PrintArea" localSheetId="0" hidden="1">'Анализ бюджета'!$A$1:$K$234</definedName>
    <definedName name="Z_7BE5A02B_F350_49A6_9913_9C71C08559EF_.wvu.Rows" localSheetId="0" hidden="1">'Анализ бюджета'!#REF!</definedName>
    <definedName name="Z_88FCA060_646D_11D8_9232_00C0268CB387_.wvu.Rows" localSheetId="0" hidden="1">'Анализ бюджета'!$31:$37</definedName>
    <definedName name="Z_8F58F720_5478_11D7_8E43_00002120D636_.wvu.PrintArea" localSheetId="0" hidden="1">'Анализ бюджета'!$A$2:$K$55</definedName>
    <definedName name="Z_8F58F720_5478_11D7_8E43_00002120D636_.wvu.PrintTitles" localSheetId="0" hidden="1">'Анализ бюджета'!$4:$4</definedName>
    <definedName name="Z_91C1DC54_C312_471D_9246_B789B002B742_.wvu.PrintArea" localSheetId="0" hidden="1">'Анализ бюджета'!$A$1:$L$232</definedName>
    <definedName name="Z_91C1DC54_C312_471D_9246_B789B002B742_.wvu.PrintTitles" localSheetId="0" hidden="1">'Анализ бюджета'!$4:$5</definedName>
    <definedName name="Z_91C1DC54_C312_471D_9246_B789B002B742_.wvu.Rows" localSheetId="0" hidden="1">'Анализ бюджета'!$40:$41,'Анализ бюджета'!$50:$51,'Анализ бюджета'!#REF!,'Анализ бюджета'!$174:$174</definedName>
    <definedName name="Z_92DADDC1_9BFC_11D7_B114_000102998381_.wvu.PrintTitles" localSheetId="0" hidden="1">'Анализ бюджета'!$4:$4</definedName>
    <definedName name="Z_97B5DCE1_CCA4_11D7_B6CC_0007E980B7D4_.wvu.PrintArea" localSheetId="0" hidden="1">'Анализ бюджета'!$A$1:$K$234</definedName>
    <definedName name="Z_97B5DCE1_CCA4_11D7_B6CC_0007E980B7D4_.wvu.Rows" localSheetId="0" hidden="1">'Анализ бюджета'!#REF!,'Анализ бюджета'!$31:$37</definedName>
    <definedName name="Z_A91D99C2_8122_48C0_91AB_172E51C62B1D_.wvu.PrintArea" localSheetId="0" hidden="1">'Анализ бюджета'!$A$1:$K$231</definedName>
    <definedName name="Z_A91D99C2_8122_48C0_91AB_172E51C62B1D_.wvu.Rows" localSheetId="0" hidden="1">'Анализ бюджета'!#REF!</definedName>
    <definedName name="Z_AE4F8834_9834_4486_A1C0_FEF04E11EC4A_.wvu.PrintTitles" localSheetId="0" hidden="1">'Анализ бюджета'!$4:$4</definedName>
    <definedName name="Z_B0C63354_C39E_4697_B077_F68D4BA3474A_.wvu.PrintTitles" localSheetId="0" hidden="1">'Анализ бюджета'!$4:$4</definedName>
    <definedName name="Z_C76330A2_057D_4E27_B720_532A3C304D14_.wvu.PrintArea" localSheetId="0" hidden="1">'Анализ бюджета'!$A$1:$L$232</definedName>
    <definedName name="Z_C76330A2_057D_4E27_B720_532A3C304D14_.wvu.PrintTitles" localSheetId="0" hidden="1">'Анализ бюджета'!$4:$5</definedName>
    <definedName name="Z_C76330A2_057D_4E27_B720_532A3C304D14_.wvu.Rows" localSheetId="0" hidden="1">'Анализ бюджета'!$174:$174</definedName>
    <definedName name="Z_CD228F81_555E_11D7_A5BE_0050BF58DBA5_.wvu.PrintTitles" localSheetId="0" hidden="1">'Анализ бюджета'!$4:$4</definedName>
    <definedName name="Z_CFB674C1_F40C_43C9_AC2B_719C7269531B_.wvu.PrintArea" localSheetId="0" hidden="1">'Анализ бюджета'!$A$1:$K$231</definedName>
    <definedName name="Z_CFB674C1_F40C_43C9_AC2B_719C7269531B_.wvu.PrintTitles" localSheetId="0" hidden="1">'Анализ бюджета'!$4:$4</definedName>
    <definedName name="Z_CFB674C1_F40C_43C9_AC2B_719C7269531B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D8CBB260_8D05_11D7_88E1_00C0268016AF_.wvu.PrintTitles" localSheetId="0" hidden="1">'Анализ бюджета'!$4:$4</definedName>
    <definedName name="Z_DCFE9E60_5475_11D7_802E_0050224027E0_.wvu.PrintTitles" localSheetId="0" hidden="1">'Анализ бюджета'!$4:$4</definedName>
    <definedName name="Z_DD5C3F45_D2CB_45EC_9051_F348430664E8_.wvu.Cols" localSheetId="0" hidden="1">'Анализ бюджета'!#REF!</definedName>
    <definedName name="Z_DD5C3F45_D2CB_45EC_9051_F348430664E8_.wvu.PrintArea" localSheetId="0" hidden="1">'Анализ бюджета'!$A$1:$L$232</definedName>
    <definedName name="Z_DD5C3F45_D2CB_45EC_9051_F348430664E8_.wvu.PrintTitles" localSheetId="0" hidden="1">'Анализ бюджета'!$4:$5</definedName>
    <definedName name="Z_DD5C3F45_D2CB_45EC_9051_F348430664E8_.wvu.Rows" localSheetId="0" hidden="1">'Анализ бюджета'!$40:$41,'Анализ бюджета'!$50:$51,'Анализ бюджета'!$174:$174</definedName>
    <definedName name="Z_E64E5F61_FD5E_11DA_AA5B_0004761D6C8E_.wvu.PrintArea" localSheetId="0" hidden="1">'Анализ бюджета'!$A$1:$K$231</definedName>
    <definedName name="Z_E64E5F61_FD5E_11DA_AA5B_0004761D6C8E_.wvu.PrintTitles" localSheetId="0" hidden="1">'Анализ бюджета'!$4:$4</definedName>
    <definedName name="Z_E64E5F61_FD5E_11DA_AA5B_0004761D6C8E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Всего_доходов_2002">'Анализ бюджета'!#REF!</definedName>
    <definedName name="Всего_доходов_2003">'Анализ бюджета'!$G$54</definedName>
    <definedName name="Всего_расходов_2002">'Анализ бюджета'!#REF!</definedName>
    <definedName name="Всего_расходов_2003">'Анализ бюджета'!$G$158</definedName>
    <definedName name="_xlnm.Print_Titles" localSheetId="0">'Анализ бюджета'!$4:$5</definedName>
    <definedName name="_xlnm.Print_Area" localSheetId="0">'Анализ бюджета'!$A$1:$L$227</definedName>
  </definedNames>
  <calcPr calcId="144525" fullPrecision="0"/>
  <customWorkbookViews>
    <customWorkbookView name="Прокопенко - Личное представление" guid="{0BD4437E-22A9-4FBD-A5E2-5BE85718F571}" mergeInterval="0" personalView="1" maximized="1" xWindow="1" yWindow="1" windowWidth="1276" windowHeight="803" activeSheetId="1"/>
    <customWorkbookView name="odegovann - Личное представление" guid="{08EF82CC-B73D-4976-854E-2FADDE1EDAB4}" mergeInterval="0" personalView="1" maximized="1" xWindow="1" yWindow="1" windowWidth="1276" windowHeight="803" activeSheetId="1"/>
    <customWorkbookView name="Степанченко Ю.В. - Личное представление" guid="{6B5A71DB-8104-43F2-BE21-9362D50D2638}" mergeInterval="0" personalView="1" maximized="1" xWindow="1" yWindow="1" windowWidth="1276" windowHeight="803" activeSheetId="1"/>
    <customWorkbookView name="Лаврушин Д.Б. - Личное представление" guid="{D467516B-79C5-4C0A-A5E2-1E73FB77BFFC}" mergeInterval="0" personalView="1" maximized="1" windowWidth="1148" windowHeight="673" activeSheetId="1"/>
    <customWorkbookView name="Budg2 - Личное представление" guid="{7BE5A02B-F350-49A6-9913-9C71C08559EF}" mergeInterval="0" personalView="1" maximized="1" windowWidth="1009" windowHeight="588" activeSheetId="1"/>
    <customWorkbookView name="Сергей Медведев - Личное представление" guid="{14B9A1CF-2355-4181-A84E-C897271F378C}" mergeInterval="0" personalView="1" maximized="1" windowWidth="1148" windowHeight="692" tabRatio="184" activeSheetId="1"/>
    <customWorkbookView name="Якушина Л.А. - Личное представление" guid="{CFB674C1-F40C-43C9-AC2B-719C7269531B}" mergeInterval="0" personalView="1" maximized="1" windowWidth="1276" windowHeight="852" activeSheetId="1"/>
    <customWorkbookView name="МФ - Личное представление" guid="{E64E5F61-FD5E-11DA-AA5B-0004761D6C8E}" mergeInterval="0" personalView="1" maximized="1" windowWidth="796" windowHeight="438" activeSheetId="1"/>
    <customWorkbookView name="Лаврушин Дмитрий Борисович - Личное представление" guid="{D8CBB260-8D05-11D7-88E1-00C0268016AF}" mergeInterval="0" personalView="1" maximized="1" windowWidth="1020" windowHeight="606" activeSheetId="1" showComments="commNone"/>
    <customWorkbookView name="* - Личное представление" guid="{97B5DCE1-CCA4-11D7-B6CC-0007E980B7D4}" mergeInterval="0" personalView="1" maximized="1" windowWidth="1020" windowHeight="606" activeSheetId="1" showComments="commIndAndComment"/>
    <customWorkbookView name="Лариса - Личное представление" guid="{14012921-CBF7-11D7-980F-000102998381}" mergeInterval="0" personalView="1" maximized="1" windowWidth="1020" windowHeight="632" activeSheetId="1"/>
    <customWorkbookView name="_ - Личное представление" guid="{B0C63354-C39E-4697-B077-F68D4BA3474A}" mergeInterval="0" personalView="1" maximized="1" windowWidth="796" windowHeight="438" activeSheetId="1" showComments="commIndAndComment"/>
    <customWorkbookView name="Elena - Личное представление" guid="{8F58F720-5478-11D7-8E43-00002120D636}" mergeInterval="0" personalView="1" maximized="1" windowWidth="796" windowHeight="438" activeSheetId="1"/>
    <customWorkbookView name="oit - Личное представление" guid="{92DADDC1-9BFC-11D7-B114-000102998381}" mergeInterval="0" personalView="1" maximized="1" windowWidth="1020" windowHeight="579" activeSheetId="1"/>
    <customWorkbookView name="Tatyana - Личное представление" guid="{CD228F81-555E-11D7-A5BE-0050BF58DBA5}" mergeInterval="0" personalView="1" maximized="1" windowWidth="796" windowHeight="438" activeSheetId="1"/>
    <customWorkbookView name="Хламова - Личное представление" guid="{DCFE9E60-5475-11D7-802E-0050224027E0}" mergeInterval="0" personalView="1" maximized="1" windowWidth="796" windowHeight="456" activeSheetId="1" showStatusbar="0"/>
    <customWorkbookView name="Athlon - Личное представление" guid="{AE4F8834-9834-4486-A1C0-FEF04E11EC4A}" mergeInterval="0" personalView="1" maximized="1" windowWidth="1020" windowHeight="587" activeSheetId="1"/>
    <customWorkbookView name="serg - Личное представление" guid="{735893B7-5E6F-4E87-8F79-7422E435EC59}" mergeInterval="0" personalView="1" maximized="1" windowWidth="636" windowHeight="341" activeSheetId="1"/>
    <customWorkbookView name="MF - Личное представление" guid="{88FCA060-646D-11D8-9232-00C0268CB387}" mergeInterval="0" personalView="1" maximized="1" windowWidth="1020" windowHeight="606" activeSheetId="1"/>
    <customWorkbookView name="Budg_2 - Личное представление" guid="{3EDC6120-9ECF-11DA-86FE-0007E980B6BD}" mergeInterval="0" personalView="1" maximized="1" windowWidth="1020" windowHeight="606" activeSheetId="1"/>
    <customWorkbookView name="Трушина О.А. - Личное представление" guid="{A91D99C2-8122-48C0-91AB-172E51C62B1D}" mergeInterval="0" personalView="1" maximized="1" windowWidth="1276" windowHeight="884" tabRatio="126" activeSheetId="1"/>
    <customWorkbookView name="user - Личное представление" guid="{10971261-6A6B-11D7-802E-0050224027E0}" mergeInterval="0" personalView="1" maximized="1" xWindow="-9" yWindow="53" windowWidth="570" windowHeight="651" activeSheetId="1" showStatusbar="0"/>
    <customWorkbookView name="Сергей - Личное представление" guid="{4F278C51-CC0C-4908-B19B-FD853FE30C23}" mergeInterval="0" personalView="1" maximized="1" xWindow="1" yWindow="1" windowWidth="1280" windowHeight="806" tabRatio="205" activeSheetId="1"/>
    <customWorkbookView name="наташа - Личное представление" guid="{19D3A214-C4D6-4FE6-9A50-A9E846DFEC72}" mergeInterval="0" personalView="1" maximized="1" windowWidth="1276" windowHeight="884" activeSheetId="1"/>
    <customWorkbookView name="Fops - Личное представление" guid="{A3331C67-8A36-4D51-83F9-2D71D6F5E7BA}" mergeInterval="0" personalView="1" maximized="1" windowWidth="1020" windowHeight="614" activeSheetId="1" showStatusbar="0"/>
    <customWorkbookView name="vohmyakovaai - Личное представление" guid="{DD5C3F45-D2CB-45EC-9051-F348430664E8}" mergeInterval="0" personalView="1" maximized="1" xWindow="1" yWindow="1" windowWidth="1276" windowHeight="803" activeSheetId="1"/>
    <customWorkbookView name="haldeevagv - Личное представление" guid="{91C1DC54-C312-471D-9246-B789B002B742}" mergeInterval="0" personalView="1" maximized="1" xWindow="1" yWindow="1" windowWidth="1148" windowHeight="643" activeSheetId="1" showComments="commIndAndComment"/>
    <customWorkbookView name="taktashovaev - Личное представление" guid="{C76330A2-057D-4E27-B720-532A3C304D14}" mergeInterval="0" personalView="1" maximized="1" xWindow="1" yWindow="1" windowWidth="1276" windowHeight="739" activeSheetId="1"/>
  </customWorkbookViews>
</workbook>
</file>

<file path=xl/calcChain.xml><?xml version="1.0" encoding="utf-8"?>
<calcChain xmlns="http://schemas.openxmlformats.org/spreadsheetml/2006/main">
  <c r="F134" i="1" l="1"/>
  <c r="E134" i="1"/>
  <c r="C158" i="1"/>
  <c r="C157" i="1" s="1"/>
  <c r="E114" i="1"/>
  <c r="F114" i="1"/>
  <c r="F150" i="1"/>
  <c r="G150" i="1"/>
  <c r="G134" i="1"/>
  <c r="F95" i="1"/>
  <c r="G95" i="1"/>
  <c r="G114" i="1"/>
  <c r="G113" i="1" s="1"/>
  <c r="C114" i="1"/>
  <c r="D121" i="1"/>
  <c r="D114" i="1" s="1"/>
  <c r="D95" i="1"/>
  <c r="D83" i="1"/>
  <c r="J185" i="1"/>
  <c r="G193" i="1"/>
  <c r="E193" i="1"/>
  <c r="D193" i="1"/>
  <c r="D191" i="1" s="1"/>
  <c r="C187" i="1"/>
  <c r="E187" i="1"/>
  <c r="F187" i="1"/>
  <c r="G187" i="1"/>
  <c r="D187" i="1"/>
  <c r="L189" i="1"/>
  <c r="D175" i="1"/>
  <c r="D160" i="1"/>
  <c r="D172" i="1"/>
  <c r="D158" i="1"/>
  <c r="D157" i="1" s="1"/>
  <c r="E158" i="1"/>
  <c r="F158" i="1"/>
  <c r="F157" i="1" s="1"/>
  <c r="G158" i="1"/>
  <c r="L205" i="1"/>
  <c r="K205" i="1"/>
  <c r="J205" i="1"/>
  <c r="I192" i="1"/>
  <c r="J192" i="1"/>
  <c r="G204" i="1"/>
  <c r="F204" i="1"/>
  <c r="E204" i="1"/>
  <c r="D204" i="1"/>
  <c r="C204" i="1"/>
  <c r="E113" i="1" l="1"/>
  <c r="F113" i="1"/>
  <c r="D190" i="1"/>
  <c r="K204" i="1"/>
  <c r="J204" i="1"/>
  <c r="L204" i="1"/>
  <c r="C89" i="1"/>
  <c r="C87" i="1" s="1"/>
  <c r="I46" i="1" l="1"/>
  <c r="J46" i="1"/>
  <c r="K46" i="1"/>
  <c r="L46" i="1"/>
  <c r="D43" i="1"/>
  <c r="E43" i="1"/>
  <c r="F43" i="1"/>
  <c r="G43" i="1"/>
  <c r="C43" i="1"/>
  <c r="L45" i="1"/>
  <c r="K45" i="1"/>
  <c r="J45" i="1"/>
  <c r="L53" i="1"/>
  <c r="K53" i="1"/>
  <c r="D52" i="1"/>
  <c r="E52" i="1"/>
  <c r="F52" i="1"/>
  <c r="G52" i="1"/>
  <c r="C52" i="1"/>
  <c r="G31" i="1"/>
  <c r="G27" i="1"/>
  <c r="F27" i="1"/>
  <c r="F31" i="1"/>
  <c r="L52" i="1" l="1"/>
  <c r="K52" i="1"/>
  <c r="L217" i="1"/>
  <c r="L216" i="1"/>
  <c r="L209" i="1"/>
  <c r="L207" i="1"/>
  <c r="L203" i="1"/>
  <c r="L196" i="1"/>
  <c r="L197" i="1"/>
  <c r="L198" i="1"/>
  <c r="L199" i="1"/>
  <c r="L195" i="1"/>
  <c r="L193" i="1"/>
  <c r="L188" i="1"/>
  <c r="L185" i="1"/>
  <c r="L178" i="1"/>
  <c r="L179" i="1"/>
  <c r="L180" i="1"/>
  <c r="L181" i="1"/>
  <c r="L177" i="1"/>
  <c r="L175" i="1"/>
  <c r="L173" i="1"/>
  <c r="L170" i="1"/>
  <c r="L163" i="1"/>
  <c r="L164" i="1"/>
  <c r="L165" i="1"/>
  <c r="L166" i="1"/>
  <c r="L162" i="1"/>
  <c r="L160" i="1"/>
  <c r="L159" i="1"/>
  <c r="L155" i="1"/>
  <c r="L156" i="1"/>
  <c r="L154" i="1"/>
  <c r="L151" i="1"/>
  <c r="L150" i="1"/>
  <c r="L147" i="1"/>
  <c r="L148" i="1"/>
  <c r="L149" i="1"/>
  <c r="L146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6" i="1"/>
  <c r="L130" i="1"/>
  <c r="L131" i="1"/>
  <c r="L132" i="1"/>
  <c r="L133" i="1"/>
  <c r="L134" i="1"/>
  <c r="L135" i="1"/>
  <c r="L137" i="1"/>
  <c r="L138" i="1"/>
  <c r="L139" i="1"/>
  <c r="L140" i="1"/>
  <c r="L141" i="1"/>
  <c r="L142" i="1"/>
  <c r="L143" i="1"/>
  <c r="L144" i="1"/>
  <c r="L114" i="1"/>
  <c r="L112" i="1"/>
  <c r="L86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85" i="1"/>
  <c r="L7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58" i="1"/>
  <c r="L49" i="1"/>
  <c r="L51" i="1"/>
  <c r="L44" i="1"/>
  <c r="L47" i="1"/>
  <c r="L42" i="1"/>
  <c r="L32" i="1"/>
  <c r="L34" i="1"/>
  <c r="L35" i="1"/>
  <c r="L36" i="1"/>
  <c r="L38" i="1"/>
  <c r="L39" i="1"/>
  <c r="L28" i="1"/>
  <c r="L30" i="1"/>
  <c r="L24" i="1"/>
  <c r="L25" i="1"/>
  <c r="L26" i="1"/>
  <c r="L15" i="1"/>
  <c r="L18" i="1"/>
  <c r="L20" i="1"/>
  <c r="L21" i="1"/>
  <c r="L10" i="1"/>
  <c r="L12" i="1"/>
  <c r="G9" i="1"/>
  <c r="G8" i="1" s="1"/>
  <c r="G11" i="1"/>
  <c r="G14" i="1"/>
  <c r="G13" i="1" s="1"/>
  <c r="G17" i="1"/>
  <c r="G19" i="1"/>
  <c r="G23" i="1"/>
  <c r="G29" i="1"/>
  <c r="G33" i="1"/>
  <c r="G37" i="1"/>
  <c r="G41" i="1"/>
  <c r="L43" i="1"/>
  <c r="G48" i="1"/>
  <c r="G50" i="1"/>
  <c r="G57" i="1"/>
  <c r="G75" i="1"/>
  <c r="G83" i="1"/>
  <c r="G87" i="1"/>
  <c r="G157" i="1"/>
  <c r="G172" i="1"/>
  <c r="G171" i="1" s="1"/>
  <c r="G191" i="1"/>
  <c r="G190" i="1" s="1"/>
  <c r="G206" i="1"/>
  <c r="G208" i="1"/>
  <c r="G215" i="1"/>
  <c r="G218" i="1"/>
  <c r="G222" i="1"/>
  <c r="G223" i="1"/>
  <c r="G224" i="1"/>
  <c r="G225" i="1"/>
  <c r="G227" i="1"/>
  <c r="F227" i="1"/>
  <c r="F225" i="1"/>
  <c r="F224" i="1"/>
  <c r="F223" i="1"/>
  <c r="F222" i="1"/>
  <c r="F218" i="1"/>
  <c r="F215" i="1"/>
  <c r="F208" i="1"/>
  <c r="F206" i="1"/>
  <c r="F172" i="1"/>
  <c r="F171" i="1" s="1"/>
  <c r="F87" i="1"/>
  <c r="F83" i="1"/>
  <c r="F75" i="1"/>
  <c r="F57" i="1"/>
  <c r="F50" i="1"/>
  <c r="F48" i="1"/>
  <c r="F41" i="1"/>
  <c r="F37" i="1"/>
  <c r="F33" i="1"/>
  <c r="F29" i="1"/>
  <c r="F23" i="1"/>
  <c r="F19" i="1"/>
  <c r="F17" i="1"/>
  <c r="F14" i="1"/>
  <c r="F13" i="1" s="1"/>
  <c r="F11" i="1"/>
  <c r="F9" i="1"/>
  <c r="F8" i="1" s="1"/>
  <c r="L8" i="1" l="1"/>
  <c r="L19" i="1"/>
  <c r="L29" i="1"/>
  <c r="L37" i="1"/>
  <c r="L11" i="1"/>
  <c r="L17" i="1"/>
  <c r="L23" i="1"/>
  <c r="L33" i="1"/>
  <c r="F40" i="1"/>
  <c r="F82" i="1"/>
  <c r="G82" i="1"/>
  <c r="G214" i="1"/>
  <c r="L206" i="1"/>
  <c r="L187" i="1"/>
  <c r="L171" i="1"/>
  <c r="L75" i="1"/>
  <c r="L50" i="1"/>
  <c r="L218" i="1"/>
  <c r="L208" i="1"/>
  <c r="L172" i="1"/>
  <c r="L158" i="1"/>
  <c r="L113" i="1"/>
  <c r="L83" i="1"/>
  <c r="L57" i="1"/>
  <c r="L48" i="1"/>
  <c r="L41" i="1"/>
  <c r="G40" i="1"/>
  <c r="L40" i="1" s="1"/>
  <c r="L157" i="1"/>
  <c r="L13" i="1"/>
  <c r="L87" i="1"/>
  <c r="L215" i="1"/>
  <c r="L27" i="1"/>
  <c r="L31" i="1"/>
  <c r="L14" i="1"/>
  <c r="L9" i="1"/>
  <c r="G22" i="1"/>
  <c r="G16" i="1"/>
  <c r="G7" i="1" s="1"/>
  <c r="F16" i="1"/>
  <c r="F214" i="1"/>
  <c r="F22" i="1"/>
  <c r="L22" i="1" s="1"/>
  <c r="E191" i="1"/>
  <c r="E190" i="1" s="1"/>
  <c r="E172" i="1"/>
  <c r="E171" i="1" s="1"/>
  <c r="E157" i="1"/>
  <c r="I58" i="1"/>
  <c r="I59" i="1"/>
  <c r="I60" i="1"/>
  <c r="I62" i="1"/>
  <c r="I63" i="1"/>
  <c r="I64" i="1"/>
  <c r="I65" i="1"/>
  <c r="I67" i="1"/>
  <c r="I72" i="1"/>
  <c r="I73" i="1"/>
  <c r="I74" i="1"/>
  <c r="I77" i="1"/>
  <c r="I78" i="1"/>
  <c r="I79" i="1"/>
  <c r="I80" i="1"/>
  <c r="I81" i="1"/>
  <c r="I85" i="1"/>
  <c r="I86" i="1"/>
  <c r="I89" i="1"/>
  <c r="I90" i="1"/>
  <c r="I91" i="1"/>
  <c r="I92" i="1"/>
  <c r="I93" i="1"/>
  <c r="I97" i="1"/>
  <c r="I99" i="1"/>
  <c r="I100" i="1"/>
  <c r="I102" i="1"/>
  <c r="I108" i="1"/>
  <c r="I109" i="1"/>
  <c r="I110" i="1"/>
  <c r="I112" i="1"/>
  <c r="I118" i="1"/>
  <c r="I121" i="1"/>
  <c r="I123" i="1"/>
  <c r="I125" i="1"/>
  <c r="I127" i="1"/>
  <c r="I131" i="1"/>
  <c r="I132" i="1"/>
  <c r="I133" i="1"/>
  <c r="I138" i="1"/>
  <c r="I139" i="1"/>
  <c r="I140" i="1"/>
  <c r="I141" i="1"/>
  <c r="I144" i="1"/>
  <c r="I146" i="1"/>
  <c r="I147" i="1"/>
  <c r="I149" i="1"/>
  <c r="I151" i="1"/>
  <c r="I152" i="1"/>
  <c r="I154" i="1"/>
  <c r="I155" i="1"/>
  <c r="I156" i="1"/>
  <c r="I159" i="1"/>
  <c r="I160" i="1"/>
  <c r="I162" i="1"/>
  <c r="I163" i="1"/>
  <c r="I164" i="1"/>
  <c r="I166" i="1"/>
  <c r="I167" i="1"/>
  <c r="I168" i="1"/>
  <c r="I169" i="1"/>
  <c r="I173" i="1"/>
  <c r="I174" i="1"/>
  <c r="I175" i="1"/>
  <c r="I177" i="1"/>
  <c r="I178" i="1"/>
  <c r="I179" i="1"/>
  <c r="I181" i="1"/>
  <c r="I182" i="1"/>
  <c r="I183" i="1"/>
  <c r="I184" i="1"/>
  <c r="I186" i="1"/>
  <c r="I188" i="1"/>
  <c r="I189" i="1"/>
  <c r="I193" i="1"/>
  <c r="I195" i="1"/>
  <c r="I196" i="1"/>
  <c r="I197" i="1"/>
  <c r="I199" i="1"/>
  <c r="I200" i="1"/>
  <c r="I201" i="1"/>
  <c r="I202" i="1"/>
  <c r="I203" i="1"/>
  <c r="I207" i="1"/>
  <c r="I209" i="1"/>
  <c r="E208" i="1"/>
  <c r="E206" i="1"/>
  <c r="I150" i="1"/>
  <c r="D150" i="1"/>
  <c r="I134" i="1"/>
  <c r="I114" i="1"/>
  <c r="I106" i="1"/>
  <c r="D106" i="1"/>
  <c r="I95" i="1"/>
  <c r="I83" i="1"/>
  <c r="E75" i="1"/>
  <c r="E57" i="1"/>
  <c r="D87" i="1"/>
  <c r="C106" i="1"/>
  <c r="L214" i="1" l="1"/>
  <c r="L82" i="1"/>
  <c r="G210" i="1"/>
  <c r="H192" i="1" s="1"/>
  <c r="G6" i="1"/>
  <c r="G54" i="1" s="1"/>
  <c r="F7" i="1"/>
  <c r="L7" i="1" s="1"/>
  <c r="L16" i="1"/>
  <c r="I142" i="1"/>
  <c r="I120" i="1"/>
  <c r="I187" i="1"/>
  <c r="E82" i="1"/>
  <c r="D82" i="1"/>
  <c r="C191" i="1"/>
  <c r="C190" i="1" s="1"/>
  <c r="C95" i="1"/>
  <c r="D57" i="1"/>
  <c r="C57" i="1"/>
  <c r="H205" i="1" l="1"/>
  <c r="H204" i="1"/>
  <c r="L192" i="1"/>
  <c r="F191" i="1"/>
  <c r="F190" i="1" s="1"/>
  <c r="H45" i="1"/>
  <c r="H46" i="1"/>
  <c r="G212" i="1"/>
  <c r="J53" i="1"/>
  <c r="H53" i="1"/>
  <c r="J52" i="1"/>
  <c r="H52" i="1"/>
  <c r="F6" i="1"/>
  <c r="F54" i="1" s="1"/>
  <c r="E210" i="1"/>
  <c r="E218" i="1"/>
  <c r="E215" i="1"/>
  <c r="I10" i="1"/>
  <c r="I12" i="1"/>
  <c r="I15" i="1"/>
  <c r="I18" i="1"/>
  <c r="I20" i="1"/>
  <c r="I21" i="1"/>
  <c r="I24" i="1"/>
  <c r="I25" i="1"/>
  <c r="I26" i="1"/>
  <c r="I28" i="1"/>
  <c r="I30" i="1"/>
  <c r="I32" i="1"/>
  <c r="I34" i="1"/>
  <c r="I36" i="1"/>
  <c r="I39" i="1"/>
  <c r="I42" i="1"/>
  <c r="I49" i="1"/>
  <c r="E50" i="1"/>
  <c r="E48" i="1"/>
  <c r="E41" i="1"/>
  <c r="E33" i="1"/>
  <c r="E29" i="1"/>
  <c r="E23" i="1"/>
  <c r="E19" i="1"/>
  <c r="E17" i="1"/>
  <c r="E14" i="1"/>
  <c r="E13" i="1" s="1"/>
  <c r="E11" i="1"/>
  <c r="E9" i="1"/>
  <c r="E8" i="1" s="1"/>
  <c r="E40" i="1" l="1"/>
  <c r="L191" i="1"/>
  <c r="L6" i="1"/>
  <c r="L54" i="1"/>
  <c r="E214" i="1"/>
  <c r="E22" i="1"/>
  <c r="E16" i="1"/>
  <c r="L190" i="1" l="1"/>
  <c r="F210" i="1"/>
  <c r="E7" i="1"/>
  <c r="E6" i="1" s="1"/>
  <c r="I31" i="1"/>
  <c r="I27" i="1"/>
  <c r="L210" i="1" l="1"/>
  <c r="F212" i="1"/>
  <c r="L212" i="1" s="1"/>
  <c r="E54" i="1"/>
  <c r="K49" i="1"/>
  <c r="K47" i="1"/>
  <c r="K44" i="1"/>
  <c r="K42" i="1"/>
  <c r="E212" i="1" l="1"/>
  <c r="K152" i="1"/>
  <c r="K125" i="1"/>
  <c r="D142" i="1"/>
  <c r="D123" i="1"/>
  <c r="C83" i="1"/>
  <c r="C82" i="1" s="1"/>
  <c r="D134" i="1" l="1"/>
  <c r="D113" i="1" s="1"/>
  <c r="I158" i="1"/>
  <c r="I157" i="1"/>
  <c r="K36" i="1"/>
  <c r="J36" i="1"/>
  <c r="D33" i="1"/>
  <c r="C33" i="1"/>
  <c r="J128" i="1" l="1"/>
  <c r="J105" i="1"/>
  <c r="C50" i="1" l="1"/>
  <c r="D50" i="1"/>
  <c r="C48" i="1"/>
  <c r="D48" i="1"/>
  <c r="K50" i="1" l="1"/>
  <c r="K48" i="1" l="1"/>
  <c r="I48" i="1"/>
  <c r="K131" i="1"/>
  <c r="K132" i="1"/>
  <c r="K133" i="1"/>
  <c r="J131" i="1"/>
  <c r="J132" i="1"/>
  <c r="J133" i="1"/>
  <c r="K140" i="1"/>
  <c r="K141" i="1"/>
  <c r="K137" i="1"/>
  <c r="J137" i="1"/>
  <c r="J118" i="1"/>
  <c r="J47" i="1"/>
  <c r="I43" i="1" l="1"/>
  <c r="J44" i="1"/>
  <c r="K43" i="1" l="1"/>
  <c r="I57" i="1"/>
  <c r="D17" i="1"/>
  <c r="C150" i="1" l="1"/>
  <c r="J125" i="1"/>
  <c r="K123" i="1"/>
  <c r="J123" i="1"/>
  <c r="I87" i="1" l="1"/>
  <c r="K160" i="1" l="1"/>
  <c r="J160" i="1"/>
  <c r="K63" i="1"/>
  <c r="K64" i="1"/>
  <c r="K65" i="1"/>
  <c r="J63" i="1"/>
  <c r="J64" i="1"/>
  <c r="J65" i="1"/>
  <c r="I113" i="1" l="1"/>
  <c r="K31" i="1"/>
  <c r="K35" i="1"/>
  <c r="J35" i="1"/>
  <c r="J117" i="1" l="1"/>
  <c r="J130" i="1" l="1"/>
  <c r="D215" i="1" l="1"/>
  <c r="J28" i="1" l="1"/>
  <c r="C142" i="1" l="1"/>
  <c r="C134" i="1" s="1"/>
  <c r="K193" i="1" l="1"/>
  <c r="J193" i="1"/>
  <c r="D171" i="1"/>
  <c r="I172" i="1" l="1"/>
  <c r="I171" i="1"/>
  <c r="I191" i="1"/>
  <c r="I190" i="1"/>
  <c r="K175" i="1"/>
  <c r="J175" i="1"/>
  <c r="J110" i="1" l="1"/>
  <c r="K110" i="1"/>
  <c r="J59" i="1" l="1"/>
  <c r="K34" i="1" l="1"/>
  <c r="K32" i="1"/>
  <c r="K73" i="1"/>
  <c r="K138" i="1"/>
  <c r="K127" i="1"/>
  <c r="J127" i="1"/>
  <c r="C172" i="1" l="1"/>
  <c r="C171" i="1" s="1"/>
  <c r="K144" i="1"/>
  <c r="K146" i="1"/>
  <c r="K147" i="1"/>
  <c r="K149" i="1"/>
  <c r="J146" i="1"/>
  <c r="J147" i="1"/>
  <c r="J148" i="1"/>
  <c r="J149" i="1"/>
  <c r="J144" i="1"/>
  <c r="J141" i="1"/>
  <c r="K90" i="1" l="1"/>
  <c r="K91" i="1"/>
  <c r="K92" i="1"/>
  <c r="K93" i="1"/>
  <c r="K99" i="1"/>
  <c r="K100" i="1"/>
  <c r="K102" i="1"/>
  <c r="J90" i="1"/>
  <c r="J91" i="1"/>
  <c r="J92" i="1"/>
  <c r="J93" i="1"/>
  <c r="J99" i="1"/>
  <c r="J100" i="1"/>
  <c r="J101" i="1"/>
  <c r="J102" i="1"/>
  <c r="J97" i="1"/>
  <c r="J96" i="1" l="1"/>
  <c r="K139" i="1"/>
  <c r="J142" i="1"/>
  <c r="K142" i="1"/>
  <c r="J124" i="1"/>
  <c r="K96" i="1"/>
  <c r="K143" i="1"/>
  <c r="J143" i="1"/>
  <c r="I218" i="1"/>
  <c r="K95" i="1" l="1"/>
  <c r="J95" i="1"/>
  <c r="L152" i="1"/>
  <c r="J152" i="1"/>
  <c r="J186" i="1"/>
  <c r="K186" i="1"/>
  <c r="L186" i="1"/>
  <c r="K129" i="1" l="1"/>
  <c r="J129" i="1"/>
  <c r="K121" i="1"/>
  <c r="J121" i="1"/>
  <c r="K180" i="1"/>
  <c r="K181" i="1"/>
  <c r="K178" i="1"/>
  <c r="J180" i="1"/>
  <c r="J181" i="1"/>
  <c r="J178" i="1"/>
  <c r="L184" i="1"/>
  <c r="K184" i="1"/>
  <c r="J184" i="1"/>
  <c r="L202" i="1" l="1"/>
  <c r="K202" i="1"/>
  <c r="J202" i="1"/>
  <c r="J198" i="1"/>
  <c r="J199" i="1"/>
  <c r="K198" i="1"/>
  <c r="K199" i="1"/>
  <c r="K196" i="1"/>
  <c r="J196" i="1"/>
  <c r="K166" i="1"/>
  <c r="J165" i="1"/>
  <c r="J163" i="1"/>
  <c r="J162" i="1"/>
  <c r="L169" i="1"/>
  <c r="K169" i="1"/>
  <c r="J169" i="1"/>
  <c r="J166" i="1"/>
  <c r="K165" i="1"/>
  <c r="K163" i="1"/>
  <c r="J159" i="1"/>
  <c r="D37" i="1"/>
  <c r="C37" i="1"/>
  <c r="J39" i="1"/>
  <c r="C14" i="1"/>
  <c r="H220" i="1"/>
  <c r="D223" i="1"/>
  <c r="C223" i="1"/>
  <c r="C215" i="1"/>
  <c r="C224" i="1"/>
  <c r="D224" i="1"/>
  <c r="K12" i="1"/>
  <c r="J12" i="1"/>
  <c r="D41" i="1"/>
  <c r="D40" i="1" s="1"/>
  <c r="I41" i="1"/>
  <c r="K33" i="1"/>
  <c r="D29" i="1"/>
  <c r="I29" i="1"/>
  <c r="D23" i="1"/>
  <c r="I23" i="1"/>
  <c r="D19" i="1"/>
  <c r="I19" i="1"/>
  <c r="I17" i="1"/>
  <c r="D14" i="1"/>
  <c r="D13" i="1" s="1"/>
  <c r="I14" i="1"/>
  <c r="D11" i="1"/>
  <c r="I11" i="1"/>
  <c r="D9" i="1"/>
  <c r="D8" i="1" s="1"/>
  <c r="I9" i="1"/>
  <c r="I8" i="1" l="1"/>
  <c r="I13" i="1"/>
  <c r="I16" i="1"/>
  <c r="I22" i="1"/>
  <c r="K11" i="1"/>
  <c r="D22" i="1"/>
  <c r="D16" i="1"/>
  <c r="D7" i="1" s="1"/>
  <c r="J11" i="1"/>
  <c r="C9" i="1"/>
  <c r="C29" i="1"/>
  <c r="C23" i="1"/>
  <c r="C11" i="1"/>
  <c r="D75" i="1"/>
  <c r="I75" i="1"/>
  <c r="C75" i="1"/>
  <c r="K209" i="1"/>
  <c r="J209" i="1"/>
  <c r="I208" i="1"/>
  <c r="D208" i="1"/>
  <c r="C208" i="1"/>
  <c r="I7" i="1" l="1"/>
  <c r="D6" i="1"/>
  <c r="K208" i="1"/>
  <c r="J208" i="1"/>
  <c r="K151" i="1"/>
  <c r="J151" i="1"/>
  <c r="C113" i="1"/>
  <c r="J136" i="1"/>
  <c r="K120" i="1"/>
  <c r="J120" i="1"/>
  <c r="J119" i="1"/>
  <c r="K109" i="1"/>
  <c r="J109" i="1"/>
  <c r="K25" i="1"/>
  <c r="J25" i="1"/>
  <c r="I6" i="1" l="1"/>
  <c r="K113" i="1"/>
  <c r="K155" i="1" l="1"/>
  <c r="J155" i="1"/>
  <c r="K86" i="1"/>
  <c r="J86" i="1"/>
  <c r="J32" i="1"/>
  <c r="J34" i="1" l="1"/>
  <c r="J38" i="1"/>
  <c r="K9" i="1"/>
  <c r="K10" i="1"/>
  <c r="K15" i="1"/>
  <c r="K18" i="1"/>
  <c r="K20" i="1"/>
  <c r="K21" i="1"/>
  <c r="K24" i="1"/>
  <c r="K26" i="1"/>
  <c r="K27" i="1"/>
  <c r="K30" i="1"/>
  <c r="J9" i="1"/>
  <c r="J10" i="1"/>
  <c r="J15" i="1"/>
  <c r="J18" i="1"/>
  <c r="J20" i="1"/>
  <c r="J21" i="1"/>
  <c r="J24" i="1"/>
  <c r="J26" i="1"/>
  <c r="J27" i="1"/>
  <c r="J30" i="1"/>
  <c r="J31" i="1"/>
  <c r="J42" i="1"/>
  <c r="K51" i="1"/>
  <c r="C41" i="1"/>
  <c r="C40" i="1" s="1"/>
  <c r="C19" i="1"/>
  <c r="C17" i="1"/>
  <c r="C13" i="1"/>
  <c r="C8" i="1"/>
  <c r="D54" i="1" l="1"/>
  <c r="I40" i="1"/>
  <c r="C22" i="1"/>
  <c r="J33" i="1"/>
  <c r="J37" i="1"/>
  <c r="K14" i="1"/>
  <c r="K8" i="1"/>
  <c r="K13" i="1"/>
  <c r="K17" i="1"/>
  <c r="K19" i="1"/>
  <c r="K23" i="1"/>
  <c r="K29" i="1"/>
  <c r="K41" i="1"/>
  <c r="J41" i="1"/>
  <c r="J29" i="1"/>
  <c r="J13" i="1"/>
  <c r="J23" i="1"/>
  <c r="J19" i="1"/>
  <c r="J17" i="1"/>
  <c r="J14" i="1"/>
  <c r="J8" i="1"/>
  <c r="C16" i="1"/>
  <c r="C7" i="1" s="1"/>
  <c r="C6" i="1" l="1"/>
  <c r="C54" i="1" s="1"/>
  <c r="K40" i="1"/>
  <c r="J40" i="1"/>
  <c r="K22" i="1"/>
  <c r="J22" i="1"/>
  <c r="K16" i="1"/>
  <c r="J16" i="1"/>
  <c r="H36" i="1" l="1"/>
  <c r="I54" i="1"/>
  <c r="H50" i="1"/>
  <c r="J50" i="1"/>
  <c r="H44" i="1"/>
  <c r="H38" i="1"/>
  <c r="H39" i="1"/>
  <c r="H49" i="1"/>
  <c r="H48" i="1" s="1"/>
  <c r="H9" i="1"/>
  <c r="H54" i="1"/>
  <c r="H12" i="1"/>
  <c r="H35" i="1"/>
  <c r="H11" i="1"/>
  <c r="H28" i="1"/>
  <c r="K6" i="1"/>
  <c r="K7" i="1"/>
  <c r="J7" i="1"/>
  <c r="J6" i="1"/>
  <c r="H37" i="1" l="1"/>
  <c r="H32" i="1"/>
  <c r="J49" i="1"/>
  <c r="H25" i="1"/>
  <c r="J48" i="1"/>
  <c r="D222" i="1"/>
  <c r="H34" i="1" l="1"/>
  <c r="H33" i="1"/>
  <c r="H26" i="1"/>
  <c r="H47" i="1"/>
  <c r="H43" i="1" s="1"/>
  <c r="H51" i="1"/>
  <c r="H42" i="1"/>
  <c r="H30" i="1"/>
  <c r="H27" i="1"/>
  <c r="H24" i="1"/>
  <c r="H20" i="1"/>
  <c r="H18" i="1"/>
  <c r="H15" i="1"/>
  <c r="H31" i="1"/>
  <c r="H21" i="1"/>
  <c r="H10" i="1"/>
  <c r="H8" i="1"/>
  <c r="H14" i="1"/>
  <c r="H16" i="1"/>
  <c r="H23" i="1"/>
  <c r="H17" i="1"/>
  <c r="H13" i="1"/>
  <c r="H7" i="1"/>
  <c r="H19" i="1"/>
  <c r="H41" i="1"/>
  <c r="H29" i="1"/>
  <c r="H40" i="1"/>
  <c r="H22" i="1"/>
  <c r="H6" i="1"/>
  <c r="J51" i="1"/>
  <c r="J43" i="1"/>
  <c r="K54" i="1"/>
  <c r="J54" i="1"/>
  <c r="J164" i="1" l="1"/>
  <c r="K164" i="1"/>
  <c r="D225" i="1" l="1"/>
  <c r="D227" i="1"/>
  <c r="L226" i="1"/>
  <c r="K226" i="1"/>
  <c r="J226" i="1"/>
  <c r="L223" i="1"/>
  <c r="K223" i="1"/>
  <c r="J223" i="1"/>
  <c r="C222" i="1"/>
  <c r="C225" i="1"/>
  <c r="C227" i="1"/>
  <c r="K203" i="1"/>
  <c r="J203" i="1"/>
  <c r="K197" i="1"/>
  <c r="J197" i="1"/>
  <c r="K195" i="1"/>
  <c r="J195" i="1"/>
  <c r="K170" i="1"/>
  <c r="J170" i="1"/>
  <c r="K162" i="1"/>
  <c r="K74" i="1"/>
  <c r="J74" i="1"/>
  <c r="K72" i="1"/>
  <c r="J72" i="1"/>
  <c r="J57" i="1" l="1"/>
  <c r="K224" i="1"/>
  <c r="L224" i="1"/>
  <c r="J224" i="1"/>
  <c r="K227" i="1"/>
  <c r="K225" i="1"/>
  <c r="L225" i="1"/>
  <c r="J225" i="1"/>
  <c r="K222" i="1"/>
  <c r="L222" i="1"/>
  <c r="J222" i="1"/>
  <c r="J73" i="1"/>
  <c r="J227" i="1"/>
  <c r="L227" i="1"/>
  <c r="J81" i="1" l="1"/>
  <c r="K81" i="1"/>
  <c r="L81" i="1"/>
  <c r="J87" i="1" l="1"/>
  <c r="J58" i="1"/>
  <c r="K58" i="1"/>
  <c r="K59" i="1"/>
  <c r="J60" i="1"/>
  <c r="K60" i="1"/>
  <c r="J66" i="1"/>
  <c r="J67" i="1"/>
  <c r="K67" i="1"/>
  <c r="J69" i="1"/>
  <c r="K69" i="1"/>
  <c r="J70" i="1"/>
  <c r="K70" i="1"/>
  <c r="J77" i="1"/>
  <c r="K77" i="1"/>
  <c r="L77" i="1"/>
  <c r="J83" i="1"/>
  <c r="K83" i="1"/>
  <c r="J85" i="1"/>
  <c r="K85" i="1"/>
  <c r="K87" i="1"/>
  <c r="J89" i="1"/>
  <c r="K89" i="1"/>
  <c r="J103" i="1"/>
  <c r="K103" i="1"/>
  <c r="J112" i="1"/>
  <c r="K112" i="1"/>
  <c r="J154" i="1"/>
  <c r="J156" i="1"/>
  <c r="K156" i="1"/>
  <c r="J114" i="1"/>
  <c r="K114" i="1"/>
  <c r="J116" i="1"/>
  <c r="K116" i="1"/>
  <c r="J134" i="1"/>
  <c r="K134" i="1"/>
  <c r="J138" i="1"/>
  <c r="J139" i="1"/>
  <c r="J140" i="1"/>
  <c r="J150" i="1"/>
  <c r="K150" i="1"/>
  <c r="K159" i="1"/>
  <c r="J167" i="1"/>
  <c r="K167" i="1"/>
  <c r="L167" i="1"/>
  <c r="J177" i="1"/>
  <c r="K177" i="1"/>
  <c r="J179" i="1"/>
  <c r="K179" i="1"/>
  <c r="K185" i="1"/>
  <c r="J173" i="1"/>
  <c r="K173" i="1"/>
  <c r="J182" i="1"/>
  <c r="K182" i="1"/>
  <c r="L182" i="1"/>
  <c r="J188" i="1"/>
  <c r="K188" i="1"/>
  <c r="J189" i="1"/>
  <c r="J191" i="1"/>
  <c r="K191" i="1"/>
  <c r="K192" i="1"/>
  <c r="J200" i="1"/>
  <c r="K200" i="1"/>
  <c r="L200" i="1"/>
  <c r="J207" i="1"/>
  <c r="K207" i="1"/>
  <c r="J79" i="1"/>
  <c r="K79" i="1"/>
  <c r="J108" i="1"/>
  <c r="K108" i="1"/>
  <c r="J62" i="1"/>
  <c r="K62" i="1"/>
  <c r="D206" i="1"/>
  <c r="D210" i="1" s="1"/>
  <c r="I206" i="1"/>
  <c r="C206" i="1"/>
  <c r="K171" i="1" l="1"/>
  <c r="J172" i="1"/>
  <c r="K158" i="1"/>
  <c r="J158" i="1"/>
  <c r="K172" i="1"/>
  <c r="J206" i="1"/>
  <c r="J190" i="1"/>
  <c r="J187" i="1"/>
  <c r="J113" i="1"/>
  <c r="J75" i="1"/>
  <c r="K206" i="1"/>
  <c r="K190" i="1"/>
  <c r="K187" i="1"/>
  <c r="K157" i="1"/>
  <c r="K75" i="1"/>
  <c r="J157" i="1" l="1"/>
  <c r="J171" i="1"/>
  <c r="K216" i="1" l="1"/>
  <c r="K217" i="1"/>
  <c r="J216" i="1"/>
  <c r="J217" i="1"/>
  <c r="H219" i="1"/>
  <c r="K57" i="1"/>
  <c r="J215" i="1" l="1"/>
  <c r="J220" i="1" l="1"/>
  <c r="K220" i="1"/>
  <c r="C218" i="1"/>
  <c r="C214" i="1" s="1"/>
  <c r="D218" i="1" l="1"/>
  <c r="D214" i="1" s="1"/>
  <c r="D212" i="1"/>
  <c r="L219" i="1" l="1"/>
  <c r="J219" i="1" l="1"/>
  <c r="K218" i="1" l="1"/>
  <c r="J218" i="1"/>
  <c r="I214" i="1"/>
  <c r="J214" i="1" l="1"/>
  <c r="H218" i="1"/>
  <c r="K214" i="1"/>
  <c r="H214" i="1"/>
  <c r="J106" i="1" l="1"/>
  <c r="K106" i="1"/>
  <c r="I210" i="1" l="1"/>
  <c r="I82" i="1"/>
  <c r="K82" i="1"/>
  <c r="J82" i="1"/>
  <c r="J210" i="1" s="1"/>
  <c r="H105" i="1" l="1"/>
  <c r="H137" i="1"/>
  <c r="H128" i="1"/>
  <c r="H118" i="1"/>
  <c r="H155" i="1"/>
  <c r="H222" i="1"/>
  <c r="H227" i="1"/>
  <c r="K210" i="1"/>
  <c r="H223" i="1"/>
  <c r="H202" i="1"/>
  <c r="H200" i="1"/>
  <c r="H125" i="1"/>
  <c r="L220" i="1"/>
  <c r="H108" i="1"/>
  <c r="H139" i="1"/>
  <c r="H177" i="1"/>
  <c r="H173" i="1"/>
  <c r="H188" i="1"/>
  <c r="H224" i="1"/>
  <c r="H184" i="1"/>
  <c r="H182" i="1"/>
  <c r="H225" i="1"/>
  <c r="H152" i="1"/>
  <c r="H226" i="1"/>
  <c r="H142" i="1"/>
  <c r="H127" i="1"/>
  <c r="H146" i="1"/>
  <c r="H149" i="1"/>
  <c r="H148" i="1"/>
  <c r="H141" i="1"/>
  <c r="H92" i="1"/>
  <c r="H99" i="1"/>
  <c r="H102" i="1"/>
  <c r="H93" i="1"/>
  <c r="H101" i="1"/>
  <c r="H186" i="1"/>
  <c r="H129" i="1"/>
  <c r="H180" i="1"/>
  <c r="H181" i="1"/>
  <c r="H178" i="1"/>
  <c r="H196" i="1"/>
  <c r="H199" i="1"/>
  <c r="H166" i="1"/>
  <c r="H165" i="1"/>
  <c r="H208" i="1"/>
  <c r="H133" i="1"/>
  <c r="H72" i="1"/>
  <c r="H195" i="1"/>
  <c r="H121" i="1"/>
  <c r="H169" i="1"/>
  <c r="H163" i="1"/>
  <c r="H209" i="1"/>
  <c r="H151" i="1"/>
  <c r="H131" i="1"/>
  <c r="H120" i="1"/>
  <c r="H136" i="1"/>
  <c r="H86" i="1"/>
  <c r="H73" i="1"/>
  <c r="H170" i="1"/>
  <c r="H81" i="1"/>
  <c r="H162" i="1"/>
  <c r="H58" i="1"/>
  <c r="H60" i="1"/>
  <c r="H67" i="1"/>
  <c r="H70" i="1"/>
  <c r="H83" i="1"/>
  <c r="H87" i="1"/>
  <c r="H103" i="1"/>
  <c r="H154" i="1"/>
  <c r="H114" i="1"/>
  <c r="H134" i="1"/>
  <c r="H140" i="1"/>
  <c r="H158" i="1"/>
  <c r="H167" i="1"/>
  <c r="H179" i="1"/>
  <c r="H172" i="1"/>
  <c r="H79" i="1"/>
  <c r="H190" i="1"/>
  <c r="H113" i="1"/>
  <c r="I212" i="1"/>
  <c r="H106" i="1"/>
  <c r="H64" i="1"/>
  <c r="H65" i="1"/>
  <c r="H117" i="1"/>
  <c r="H110" i="1"/>
  <c r="H109" i="1"/>
  <c r="H119" i="1"/>
  <c r="H74" i="1"/>
  <c r="H197" i="1"/>
  <c r="H203" i="1"/>
  <c r="H123" i="1"/>
  <c r="H160" i="1"/>
  <c r="H63" i="1"/>
  <c r="H130" i="1"/>
  <c r="H193" i="1"/>
  <c r="H175" i="1"/>
  <c r="H95" i="1"/>
  <c r="H210" i="1"/>
  <c r="H124" i="1"/>
  <c r="H143" i="1"/>
  <c r="H147" i="1"/>
  <c r="H144" i="1"/>
  <c r="H90" i="1"/>
  <c r="H96" i="1"/>
  <c r="H100" i="1"/>
  <c r="H91" i="1"/>
  <c r="H97" i="1"/>
  <c r="H174" i="1"/>
  <c r="H198" i="1"/>
  <c r="H164" i="1"/>
  <c r="H189" i="1"/>
  <c r="H207" i="1"/>
  <c r="H206" i="1"/>
  <c r="H187" i="1"/>
  <c r="H157" i="1"/>
  <c r="H62" i="1"/>
  <c r="H171" i="1"/>
  <c r="H75" i="1"/>
  <c r="H57" i="1"/>
  <c r="H59" i="1"/>
  <c r="H66" i="1"/>
  <c r="H69" i="1"/>
  <c r="H77" i="1"/>
  <c r="H85" i="1"/>
  <c r="H89" i="1"/>
  <c r="H112" i="1"/>
  <c r="H156" i="1"/>
  <c r="H116" i="1"/>
  <c r="H138" i="1"/>
  <c r="H150" i="1"/>
  <c r="H159" i="1"/>
  <c r="H185" i="1"/>
  <c r="H191" i="1"/>
  <c r="H82" i="1"/>
  <c r="J212" i="1" l="1"/>
  <c r="K212" i="1"/>
  <c r="H212" i="1"/>
  <c r="C210" i="1"/>
  <c r="C212" i="1" s="1"/>
</calcChain>
</file>

<file path=xl/sharedStrings.xml><?xml version="1.0" encoding="utf-8"?>
<sst xmlns="http://schemas.openxmlformats.org/spreadsheetml/2006/main" count="351" uniqueCount="279">
  <si>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</si>
  <si>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</si>
  <si>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</si>
  <si>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000 1 17 00000 00 0000 000</t>
  </si>
  <si>
    <t xml:space="preserve">БЕЗВОЗМЕЗДНЫЕ ПОСТУПЛЕНИЯ </t>
  </si>
  <si>
    <t>ПРОЧИЕ НЕНАЛОГОВЫЕ ДОХОДЫ</t>
  </si>
  <si>
    <t>ВСЕГО ДОХОДОВ</t>
  </si>
  <si>
    <t>РАСХОДЫ</t>
  </si>
  <si>
    <t xml:space="preserve">ЖИЛИЩНО-КОММУНАЛЬНОЕ ХОЗЯЙСТВО </t>
  </si>
  <si>
    <t>СПРАВОЧНО:</t>
  </si>
  <si>
    <t xml:space="preserve"> </t>
  </si>
  <si>
    <t>Процент исполнения годового плана</t>
  </si>
  <si>
    <t>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</si>
  <si>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</si>
  <si>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</si>
  <si>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</si>
  <si>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Земельный налог</t>
  </si>
  <si>
    <t>НЕНАЛОГОВЫЕ ДОХОДЫ</t>
  </si>
  <si>
    <t>Код</t>
  </si>
  <si>
    <t>Отклонение от годового плана</t>
  </si>
  <si>
    <t>Наименование</t>
  </si>
  <si>
    <t>0100</t>
  </si>
  <si>
    <t>0500</t>
  </si>
  <si>
    <t>Резервные фонды</t>
  </si>
  <si>
    <t>0400</t>
  </si>
  <si>
    <t>ОБЩЕГОСУДАРСТВЕННЫЕ ВОПРОСЫ</t>
  </si>
  <si>
    <t>НАЦИОНАЛЬНАЯ ЭКОНОМИКА</t>
  </si>
  <si>
    <t>в том числе:</t>
  </si>
  <si>
    <t>000 1 00 00000 00 0000 000</t>
  </si>
  <si>
    <t>000 1 01 00000 00 0000 000</t>
  </si>
  <si>
    <t>НАЛОГИ НА ПРИБЫЛЬ, ДОХОДЫ</t>
  </si>
  <si>
    <t>182 1 01 02000 01 0000 110</t>
  </si>
  <si>
    <t>182 1 05 03000 01 0000 110</t>
  </si>
  <si>
    <t>182 1 06 06000 00 0000 110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</si>
  <si>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</si>
  <si>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</si>
  <si>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</si>
  <si>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000 1 14 00000 00 0000 000</t>
  </si>
  <si>
    <t>000 1 11 00000 00 0000 000</t>
  </si>
  <si>
    <t>000 2 00 00000 00 0000 000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</si>
  <si>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</si>
  <si>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</t>
  </si>
  <si>
    <t>0503</t>
  </si>
  <si>
    <t>Благоустройство</t>
  </si>
  <si>
    <t>0707</t>
  </si>
  <si>
    <t>0102</t>
  </si>
  <si>
    <t>0103</t>
  </si>
  <si>
    <t>0408</t>
  </si>
  <si>
    <t>Невыясненные поступления, зачисляемые в бюджеты поселений</t>
  </si>
  <si>
    <t>Физическая культура и спорт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</si>
  <si>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</si>
  <si>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</si>
  <si>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Молодежная политика и оздоровление детей</t>
  </si>
  <si>
    <t>Функционирование высшего должностного лица субъекта Российской Федерации и муниципального образования</t>
  </si>
  <si>
    <t>Всего расходов</t>
  </si>
  <si>
    <t>0106</t>
  </si>
  <si>
    <t>0501</t>
  </si>
  <si>
    <t>0505</t>
  </si>
  <si>
    <t>Другие вопросы в области жилищно-коммунального хозяйства</t>
  </si>
  <si>
    <t>0800</t>
  </si>
  <si>
    <t>Культура</t>
  </si>
  <si>
    <t>0801</t>
  </si>
  <si>
    <t>1001</t>
  </si>
  <si>
    <t>Пенсионное обеспечение</t>
  </si>
  <si>
    <t>ПРОФИЦИТ БЮДЖЕТА (со знаком плюс)</t>
  </si>
  <si>
    <t>ДЕФИЦИТ БЮДЖЕТА (со знаком минус)</t>
  </si>
  <si>
    <t>ИСТОЧНИКИ ВНУТРЕННЕГО ФИНАНСИРОВАНИЯ ДЕФИЦИТА БЮДЖЕТА</t>
  </si>
  <si>
    <t xml:space="preserve">Первоначальный  годовой план 
</t>
  </si>
  <si>
    <t>2</t>
  </si>
  <si>
    <t>Жилищное хозяйство</t>
  </si>
  <si>
    <t>0111</t>
  </si>
  <si>
    <t xml:space="preserve">- капитальный ремонт жилого фонда за счет средств поступающих за наем муниципальных жилых помещений     </t>
  </si>
  <si>
    <t xml:space="preserve">- увеличение стоимости основных средств </t>
  </si>
  <si>
    <t>1301</t>
  </si>
  <si>
    <t>0113</t>
  </si>
  <si>
    <t>1101</t>
  </si>
  <si>
    <t>182 1 05 03010 01 0000 110</t>
  </si>
  <si>
    <t>Прочие поступления  от  использования  имущества, находящегося  в   собственности  поселений  (за исключением  имущества  муниципальных  бюджетных и автономных учреждений,  а  также   имущества   муниципальных унитарных предприятий, в том числе казенных)</t>
  </si>
  <si>
    <t>01 02 00 00 10 0000 710</t>
  </si>
  <si>
    <t>Получение кредитов от кредитных организаций бюджетом поселения в валюте Российской Федерации</t>
  </si>
  <si>
    <t>01 02 00 00 10 0000 810</t>
  </si>
  <si>
    <t>Погашение бюджетом поселения кредитов от кредитных организаций в валюте Российской Федерации</t>
  </si>
  <si>
    <t>01 02 00 00 00 0000 000</t>
  </si>
  <si>
    <t>Кредиты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</si>
  <si>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</si>
  <si>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</si>
  <si>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 xml:space="preserve"> 01 05 02 01 10 0000 510</t>
  </si>
  <si>
    <t xml:space="preserve"> 01 05 02 01 10 0000 610</t>
  </si>
  <si>
    <t>000 1 05 00000 00 0000 000</t>
  </si>
  <si>
    <t>000 1 06 00000 00 0000 000</t>
  </si>
  <si>
    <t>0300</t>
  </si>
  <si>
    <t>НАЦИОНАЛЬНАЯ БЕЗОПАСНОСТЬ И ПРАВООХРАНИТЕЛЬНАЯ ДЕЯТЕЛЬНОСТЬ</t>
  </si>
  <si>
    <t>Транспорт</t>
  </si>
  <si>
    <t>0409</t>
  </si>
  <si>
    <t>Дорожное хозяйство (дорожные фонды)</t>
  </si>
  <si>
    <t>- ремонт автомобильных дорог общего пользования</t>
  </si>
  <si>
    <t>- бюджетные инвестиции в объекты капитального строительства собственности муниципальных образований</t>
  </si>
  <si>
    <t>- уличное освещение</t>
  </si>
  <si>
    <t>- организация и содержание мест захоронения</t>
  </si>
  <si>
    <t>- субсидии бюджетным учреждениям на финансовое обеспечение муниципального задания на оказание муниципальных услуг (выполнение работ)</t>
  </si>
  <si>
    <t>- субсидии бюджетным учреждениям на иные цели</t>
  </si>
  <si>
    <t>- заработная плата с начислениями на оплату труда</t>
  </si>
  <si>
    <t>Культура, кинематография</t>
  </si>
  <si>
    <t>- увеличение стоимости основных средств</t>
  </si>
  <si>
    <t xml:space="preserve">- коммунальные услуги </t>
  </si>
  <si>
    <t>1000</t>
  </si>
  <si>
    <t>Социальная политика</t>
  </si>
  <si>
    <t>1100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</si>
  <si>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</si>
  <si>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</si>
  <si>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- реализация долгосрочных целевых программ</t>
  </si>
  <si>
    <t>Защита населения и территории от чрезвычайных ситуаций природного и техногенного характера, гражданская оборона</t>
  </si>
  <si>
    <t>Образование</t>
  </si>
  <si>
    <t>0700</t>
  </si>
  <si>
    <t>- субсидия на возмещение недополученных доходов в связи с применением регулируемых тарифов на пассажирские перевозки, осуществляемые горэлектротранспортом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</si>
  <si>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 также   имущества  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</si>
  <si>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Российской Федерации и муниципальных образований (межбюджетные субсидии)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</si>
  <si>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</si>
  <si>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</si>
  <si>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</si>
  <si>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</si>
  <si>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тыс.рублей</t>
  </si>
  <si>
    <t>182 1 01 02010 01 0000 110</t>
  </si>
  <si>
    <t>- 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</si>
  <si>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- субсидия на капитальный ремонт и ремонт автомобильных дорог общего пользования населенных пунктов за счет средств областного дорожного фонда</t>
  </si>
  <si>
    <t>Из них по разделу 0100</t>
  </si>
  <si>
    <t>Из них по разделу 0300</t>
  </si>
  <si>
    <t>Из них по разделу 0400</t>
  </si>
  <si>
    <t>Из них по разделу 0500</t>
  </si>
  <si>
    <t>- органов местного самоуправления</t>
  </si>
  <si>
    <t>- заработная плата с начислениями на оплату труда, из них: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</si>
  <si>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</si>
  <si>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Другие вопросы в области национальной экономики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</si>
  <si>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.9"/>
        <color indexed="8"/>
        <rFont val="Arial Narrow"/>
        <family val="2"/>
        <charset val="204"/>
      </rPr>
      <t>1</t>
    </r>
    <r>
      <rPr>
        <sz val="9"/>
        <color indexed="8"/>
        <rFont val="Arial Narrow"/>
        <family val="2"/>
        <charset val="204"/>
      </rPr>
      <t xml:space="preserve"> и 228 Налогового кодекса Российской Федерации</t>
    </r>
  </si>
  <si>
    <t>000 1 16 00000 00 0000 000</t>
  </si>
  <si>
    <t>ШТРАФЫ, САНКЦИИ, ВОЗМЕЩЕНИЕ УЩЕРБА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</si>
  <si>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</si>
  <si>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- межбюджетные трансферты на осуществление переданных полномочий по решению вопросов местного значения поселений в части исполнения бюджета МО г.Энгельс</t>
  </si>
  <si>
    <t>- межбюджетные трансферты ЭМР</t>
  </si>
  <si>
    <t>Доходы от сдачи в аренду имущества, составляющего казну поселений (за исключением земельных участков)</t>
  </si>
  <si>
    <t>0104</t>
  </si>
  <si>
    <t>0309</t>
  </si>
  <si>
    <t>в т.ч.:</t>
  </si>
  <si>
    <t xml:space="preserve">- межбюджетные трансферты на обеспечение деятельности аварийно-спасательного формирования - муниципального учреждения "Энгельс-Спас" </t>
  </si>
  <si>
    <t>0412</t>
  </si>
  <si>
    <t xml:space="preserve">- межбюджетные трансферты на осуществление переданных полномочий по решению вопросов местного значения поселений по земельному контролю </t>
  </si>
  <si>
    <t>- реализация программ</t>
  </si>
  <si>
    <t>- ремонт дворовых территорий многоквартирных домов   (в рамках ВЦП)</t>
  </si>
  <si>
    <t>0502</t>
  </si>
  <si>
    <t>Коммунальное хозяйство</t>
  </si>
  <si>
    <t>1403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</si>
  <si>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</si>
  <si>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</si>
  <si>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000 1 03 00000 00 0000 000</t>
  </si>
  <si>
    <t>Денежные взыскания (штрафы) установленные законами субъектов Российской Федерации за несоблюдение муниципальных правовых актов, зачисляемых в бюджеты поселений</t>
  </si>
  <si>
    <t>119 1 17 01050 10 0000 180</t>
  </si>
  <si>
    <t>НАЛОГОВЫЕ И НЕНАЛОГОВЫЕ ДОХОДЫ</t>
  </si>
  <si>
    <t>- работников муниципальных учреждений соц.сферы</t>
  </si>
  <si>
    <t>Налоги на товары (работы, услуги), реализуемые на территории Российской Федерации</t>
  </si>
  <si>
    <t>Акцизы по подакцизным товарам  (продукции), производимым на территории Российской Федерации</t>
  </si>
  <si>
    <t>134 1 17 05050 13 0000 180</t>
  </si>
  <si>
    <t>134 1 11 05075 13 0000 120</t>
  </si>
  <si>
    <t>119 1 11 07015 13 0000 120</t>
  </si>
  <si>
    <t>134 1 11 05013 13 0000 120</t>
  </si>
  <si>
    <t>134 1 14 02053 13 0000 410</t>
  </si>
  <si>
    <t>прочие неналоговые доходы бюджетов городских поселений (соц.найм МБУ)</t>
  </si>
  <si>
    <t>104 1 14 06025 13 0000 430</t>
  </si>
  <si>
    <t>- оплата налога на имущество и транспортного налога</t>
  </si>
  <si>
    <t xml:space="preserve">- прочие расходы </t>
  </si>
  <si>
    <t xml:space="preserve"> - оплата услуг связи</t>
  </si>
  <si>
    <t>- оплата услуг связи</t>
  </si>
  <si>
    <t xml:space="preserve">- прочие расходы  </t>
  </si>
  <si>
    <t>- проведение мероприятий в области молодежной политики и обеспечение деятельности учреждений</t>
  </si>
  <si>
    <t>- проведение мероприятий в области культуры учреждениями соц. Сферы и обеспечение деятельности учреждений</t>
  </si>
  <si>
    <t>- ежемесячные взносы на кап.ремонт жил.фонда</t>
  </si>
  <si>
    <t>в т.ч. МБТ на организацию похоронного дела</t>
  </si>
  <si>
    <t>0804</t>
  </si>
  <si>
    <t>Другие вопросы в области культуры, кинематографии</t>
  </si>
  <si>
    <t>Содержание МБУ</t>
  </si>
  <si>
    <t>Земельный налог с организаций</t>
  </si>
  <si>
    <t>Земельный налог с физических лиц</t>
  </si>
  <si>
    <t>100 1 03 02000 01 0000 110</t>
  </si>
  <si>
    <t>182 1 06 01030 13 0000 110</t>
  </si>
  <si>
    <t>182 1 06 06033 13 0000 110</t>
  </si>
  <si>
    <t>182 1 06 06043 13 0000 110</t>
  </si>
  <si>
    <t>Дотации бюджетам бюджетной системы Российской Федерации</t>
  </si>
  <si>
    <t xml:space="preserve">Дотации бюджетам городских поселений на выравнивание бюджетной обеспеченности </t>
  </si>
  <si>
    <t>В том числе:</t>
  </si>
  <si>
    <t>611</t>
  </si>
  <si>
    <t>- содержание жил.помещений</t>
  </si>
  <si>
    <t>Погашение кредиторской задолженности за 2014 год (ВЦП "Дорожная деятельность...")</t>
  </si>
  <si>
    <t>Муниципальное задание по организации содержания и ремонта муниципального жилищного фонда, субсидии на иные цели (МБУ "Городское хозяйство"):</t>
  </si>
  <si>
    <t>Муниципальное задание по организации благоустройства и озеленения, субсидии на иные цели (МБУ "Городское хозяйство"):</t>
  </si>
  <si>
    <t>Муниципальное задание по организации капитального ремонта, ремонта и содержания закрепленных автомобильных дорог общего пользования и искусственных дорожных сооружений в их составе, субсидии на иные цели (МБУ "Городское хозяйство"):</t>
  </si>
  <si>
    <t>000 1 11 09045 13 0000 120</t>
  </si>
  <si>
    <t>Межбюджетные трансферты</t>
  </si>
  <si>
    <t>в том числе по МБУ "Городское хозяйство":</t>
  </si>
  <si>
    <t>мероприятия по землеустройству и землепользованию</t>
  </si>
  <si>
    <t>Физическая культура</t>
  </si>
  <si>
    <t>000 1 13 02000 00 0000 130</t>
  </si>
  <si>
    <t>- содержание автомобильных дорог общего пользования (в т.ч. ВЦП)</t>
  </si>
  <si>
    <t>Оплата судебных издержек</t>
  </si>
  <si>
    <t>- капитальный ремонт жилого фонда за счет средств  бюджета</t>
  </si>
  <si>
    <t>- межбюджетные трансферты на осуществление переданных полномочий по решению вопросов местного значения поселений (архитектура, ГО и ЧС)</t>
  </si>
  <si>
    <t>В том числе по МБУ "Городское хозяйство":</t>
  </si>
  <si>
    <t>-субсидии бюджетным учреждениям на иные цели.</t>
  </si>
  <si>
    <t>- субсидии бюджетным учреждениям на иные цели.</t>
  </si>
  <si>
    <t>ДОХОДЫ ОТ КОМПЕНСАЦИИ ЗАТРАТ ГОСУДАРСТВА</t>
  </si>
  <si>
    <t>3700000000</t>
  </si>
  <si>
    <t>3600000000</t>
  </si>
  <si>
    <t>3500000000</t>
  </si>
  <si>
    <t>612</t>
  </si>
  <si>
    <t>5200000000</t>
  </si>
  <si>
    <t>Субсидия бюджетам городских поселений области на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поселений области за счет средств областного дорожного фонда</t>
  </si>
  <si>
    <t>134 1 14 06000 13 0000 430</t>
  </si>
  <si>
    <t>Прочие межбюджетные трансферты общего характера, передаваемые бюджетам городских поселений из бюджета Энгельсского муниципального района</t>
  </si>
  <si>
    <t>Субсидия бюджетам городских поселений на поддержку государственных программ субьектов Российской Федерации и муниципальных программ формирования современной городской среды</t>
  </si>
  <si>
    <t>- предотвращения рисков возникновения ЧС  (в рамках ВЦП) в т.ч.оплата кред.задолж.</t>
  </si>
  <si>
    <t>2630006900</t>
  </si>
  <si>
    <t>Расходы на выплату возмещения собственникам жилых помещений, изымаемых в целях сноса аварийного жилого фонда</t>
  </si>
  <si>
    <t>4700000000</t>
  </si>
  <si>
    <t>000 1 16 51040 02 0000 140</t>
  </si>
  <si>
    <t>Иные межбюджетные трансферты</t>
  </si>
  <si>
    <t>Межбюджетные трансферты, на реализацию программ в сфере дорожного хозяйтсва</t>
  </si>
  <si>
    <t>Прочие поступления от денежных взысканий (штрафов) и иных сумм в возмещение ущерба, зачисляемые в бюджеты городских поселенийгородских поселений</t>
  </si>
  <si>
    <t>000 1 16 900050 13 0000 140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</si>
  <si>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</si>
  <si>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000 1 16 33050 13 0000 140</t>
  </si>
  <si>
    <t xml:space="preserve"> - ремонт автомобильных дорог общего пользования за счет средств областного дорожного фонда</t>
  </si>
  <si>
    <t>Фактическое
исполнение
на 01.04.2018 г.</t>
  </si>
  <si>
    <t>Процент исполнения плана 1 квартала</t>
  </si>
  <si>
    <t>6900103500            6900103700</t>
  </si>
  <si>
    <t>611,612</t>
  </si>
  <si>
    <t>6900103400</t>
  </si>
  <si>
    <t>73002Z0000                 104</t>
  </si>
  <si>
    <t>73002Z0000                    100</t>
  </si>
  <si>
    <t xml:space="preserve"> 4700000000</t>
  </si>
  <si>
    <t>7300207700                                5900207700</t>
  </si>
  <si>
    <t>730031200</t>
  </si>
  <si>
    <t>7100405400               7100411800</t>
  </si>
  <si>
    <t>46000000</t>
  </si>
  <si>
    <t>- МП "Формирование современной городской среды на территории муниципального образования город Энгельс Энгельсского муниципального района Саратовской области на 2018-2022 годы"</t>
  </si>
  <si>
    <t>Анализ исполнения  бюджета муниципального образования город Энгельс за  за 1 квартал 2019 года</t>
  </si>
  <si>
    <t>Фактическое
исполнение
на 01.04.2019 г.</t>
  </si>
  <si>
    <t>Сравнение исполнения на 01.04.2018 и 2019 гг.      (гр.7-гр.6)</t>
  </si>
  <si>
    <t>План 1 квартала на 01.04.2019 г.</t>
  </si>
  <si>
    <t xml:space="preserve">Уточненный  годовой план </t>
  </si>
  <si>
    <t>Уд. вес
в 2019 г.</t>
  </si>
  <si>
    <t>119 2 02 45393 13 0000 150</t>
  </si>
  <si>
    <t>000 2 02 04000 00 0000 150</t>
  </si>
  <si>
    <t>119 2 02 49999 13 0000 150</t>
  </si>
  <si>
    <t>119 2 02 25555 13 0000 150</t>
  </si>
  <si>
    <t>119 2 02 01001 13 0000 150</t>
  </si>
  <si>
    <t>000 2 02 01000 00 0000 150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</si>
  <si>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</si>
  <si>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</si>
  <si>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>000 2 07 00000 00 0000 000</t>
  </si>
  <si>
    <t>119 2 07 05030 13 0073 150</t>
  </si>
  <si>
    <t>119 2 02 29999 13 0080 150</t>
  </si>
  <si>
    <t>000 2 02 20000 00 0000 150</t>
  </si>
  <si>
    <t>119 2 02 25021 13 0000 150</t>
  </si>
  <si>
    <t>Субсидии бюджетам городских поселений на мероприятия по стимулированию программ развития жилищного строительства субъектов Российской Федерации</t>
  </si>
  <si>
    <t>119 2 02 29999 13 0075 150</t>
  </si>
  <si>
    <t>Субсидии бюджетам городских поселений области на обеспечение повышения оплаты труда некоторых категорий работников мунциипальных учреждений</t>
  </si>
  <si>
    <t>6800000000</t>
  </si>
  <si>
    <t>420000000</t>
  </si>
  <si>
    <t>- обеспечение первичных мер пожарной безопасности в границах населенных пунктов в рамках МП</t>
  </si>
  <si>
    <t>71003Z0000</t>
  </si>
  <si>
    <t>- озеленение и прочие мероприятия по благоустройству  общественных территорий</t>
  </si>
  <si>
    <t>1105</t>
  </si>
  <si>
    <t>Другие вопросы в области физической культуры и спорта</t>
  </si>
  <si>
    <t>612, 414, 244</t>
  </si>
  <si>
    <t>Муниципальная программа «Молодёжь муниципального образования город Энгельс Энгельсского муниципального района Саратовской области» на 2016 - 2021 годы</t>
  </si>
  <si>
    <t>Ведомственная целевая программа "Развитие культуры на территории муниципального образования город Энгельс Энгельсского муниципального района Саратовской области" на 2017-2021 годы</t>
  </si>
  <si>
    <t>Ведомственная целевая программа "Развитие физической культуры и спорта на территории муниципального образования город Энгельс Энгельсского муниципального района Саратовской области" на 2017 - 2021 годы</t>
  </si>
  <si>
    <t>1004</t>
  </si>
  <si>
    <t>Охрана семьи и детства</t>
  </si>
  <si>
    <t>73001Z0000</t>
  </si>
  <si>
    <t>71009Z0000;710F150210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</si>
</sst>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.0"/>
    <numFmt numFmtId="165" formatCode="0.0%"/>
    <numFmt numFmtId="166" formatCode="_-* #,##0.0_р_._-;\-* #,##0.0_р_._-;_-* &quot;-&quot;??_р_._-;_-@_-"/>
    <numFmt numFmtId="167" formatCode="#,##0.0"/>
    <numFmt numFmtId="168" formatCode="\+#,##0.0;\-#,##0.0"/>
    <numFmt numFmtId="169" formatCode="#,##0.00;[Red]\-#,##0.00;0.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i/>
      <sz val="9"/>
      <name val="Arial Narrow"/>
      <family val="2"/>
    </font>
    <font>
      <b/>
      <sz val="11"/>
      <name val="Arial Narrow"/>
      <family val="2"/>
    </font>
    <font>
      <b/>
      <u/>
      <sz val="9"/>
      <name val="Arial Narrow"/>
      <family val="2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8"/>
      <name val="Arial Narrow"/>
      <family val="2"/>
      <charset val="204"/>
    </font>
    <font>
      <b/>
      <sz val="9"/>
      <color indexed="8"/>
      <name val="Arial Narrow"/>
      <family val="2"/>
      <charset val="204"/>
    </font>
    <font>
      <sz val="9"/>
      <color indexed="8"/>
      <name val="Arial Narrow"/>
      <family val="2"/>
      <charset val="204"/>
    </font>
    <font>
      <sz val="10"/>
      <name val="Arial"/>
      <family val="2"/>
      <charset val="204"/>
    </font>
    <font>
      <b/>
      <sz val="8"/>
      <name val="Arial Narrow"/>
      <family val="2"/>
      <charset val="204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  <charset val="204"/>
    </font>
    <font>
      <sz val="7"/>
      <name val="Arial Narrow"/>
      <family val="2"/>
      <charset val="204"/>
    </font>
    <font>
      <b/>
      <sz val="7"/>
      <name val="Arial Narrow"/>
      <family val="2"/>
      <charset val="204"/>
    </font>
    <font>
      <b/>
      <sz val="11"/>
      <name val="Arial Narrow"/>
      <family val="2"/>
      <charset val="204"/>
    </font>
    <font>
      <vertAlign val="superscript"/>
      <sz val="9.9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9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B7F9C2"/>
        <bgColor indexed="64"/>
      </patternFill>
    </fill>
    <fill>
      <patternFill patternType="solid">
        <fgColor rgb="FFB7F8C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FFC2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5">
    <xf numFmtId="0" fontId="0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2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justify" vertical="center"/>
    </xf>
    <xf numFmtId="0" fontId="2" fillId="0" borderId="1" xfId="0" applyNumberFormat="1" applyFont="1" applyFill="1" applyBorder="1" applyAlignment="1">
      <alignment horizontal="justify" vertical="center" wrapText="1"/>
    </xf>
    <xf numFmtId="167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7" fillId="0" borderId="1" xfId="0" applyNumberFormat="1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left" vertical="justify" wrapText="1"/>
    </xf>
    <xf numFmtId="168" fontId="4" fillId="0" borderId="0" xfId="0" applyNumberFormat="1" applyFont="1" applyFill="1" applyBorder="1" applyAlignment="1">
      <alignment horizontal="left" vertical="justify" wrapText="1"/>
    </xf>
    <xf numFmtId="168" fontId="14" fillId="0" borderId="0" xfId="0" applyNumberFormat="1" applyFont="1" applyFill="1" applyBorder="1" applyAlignment="1">
      <alignment horizontal="left" vertical="justify" wrapText="1"/>
    </xf>
    <xf numFmtId="168" fontId="10" fillId="0" borderId="0" xfId="0" applyNumberFormat="1" applyFont="1" applyFill="1" applyBorder="1" applyAlignment="1">
      <alignment horizontal="left" vertical="justify" wrapText="1"/>
    </xf>
    <xf numFmtId="0" fontId="10" fillId="0" borderId="0" xfId="0" applyFont="1" applyFill="1" applyBorder="1" applyAlignment="1">
      <alignment horizontal="left" vertical="justify" wrapText="1"/>
    </xf>
    <xf numFmtId="0" fontId="9" fillId="0" borderId="0" xfId="0" applyFont="1" applyFill="1" applyBorder="1" applyAlignment="1">
      <alignment vertical="center"/>
    </xf>
    <xf numFmtId="167" fontId="12" fillId="0" borderId="1" xfId="0" applyNumberFormat="1" applyFont="1" applyFill="1" applyBorder="1" applyAlignment="1" applyProtection="1">
      <alignment horizontal="right" vertical="center"/>
      <protection locked="0"/>
    </xf>
    <xf numFmtId="167" fontId="7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justify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165" fontId="3" fillId="0" borderId="0" xfId="3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justify" vertical="center"/>
    </xf>
    <xf numFmtId="49" fontId="8" fillId="0" borderId="1" xfId="0" applyNumberFormat="1" applyFont="1" applyFill="1" applyBorder="1" applyAlignment="1">
      <alignment horizontal="justify" vertical="center"/>
    </xf>
    <xf numFmtId="167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left" vertical="top" wrapText="1"/>
      <protection locked="0"/>
    </xf>
    <xf numFmtId="169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169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167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>
      <alignment horizontal="justify" vertical="center"/>
    </xf>
    <xf numFmtId="167" fontId="3" fillId="0" borderId="0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justify" vertical="center"/>
    </xf>
    <xf numFmtId="167" fontId="5" fillId="0" borderId="0" xfId="0" applyNumberFormat="1" applyFont="1" applyFill="1" applyBorder="1" applyAlignment="1">
      <alignment horizontal="justify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justify" vertical="center"/>
    </xf>
    <xf numFmtId="0" fontId="9" fillId="0" borderId="1" xfId="0" applyNumberFormat="1" applyFont="1" applyFill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justify" vertical="center"/>
    </xf>
    <xf numFmtId="167" fontId="15" fillId="0" borderId="0" xfId="0" applyNumberFormat="1" applyFont="1" applyFill="1" applyBorder="1" applyAlignment="1">
      <alignment horizontal="justify" vertical="center"/>
    </xf>
    <xf numFmtId="0" fontId="16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justify" vertical="center"/>
    </xf>
    <xf numFmtId="0" fontId="17" fillId="0" borderId="0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67" fontId="9" fillId="2" borderId="1" xfId="0" applyNumberFormat="1" applyFont="1" applyFill="1" applyBorder="1" applyAlignment="1">
      <alignment horizontal="right" vertical="center" wrapText="1"/>
    </xf>
    <xf numFmtId="165" fontId="9" fillId="2" borderId="1" xfId="3" applyNumberFormat="1" applyFont="1" applyFill="1" applyBorder="1" applyAlignment="1">
      <alignment horizontal="right" vertical="center"/>
    </xf>
    <xf numFmtId="168" fontId="9" fillId="2" borderId="1" xfId="0" applyNumberFormat="1" applyFont="1" applyFill="1" applyBorder="1" applyAlignment="1">
      <alignment horizontal="right" vertical="center"/>
    </xf>
    <xf numFmtId="167" fontId="9" fillId="2" borderId="1" xfId="0" applyNumberFormat="1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justify" vertical="center" wrapText="1"/>
    </xf>
    <xf numFmtId="0" fontId="9" fillId="2" borderId="1" xfId="0" applyNumberFormat="1" applyFont="1" applyFill="1" applyBorder="1" applyAlignment="1">
      <alignment horizontal="justify" vertical="center"/>
    </xf>
    <xf numFmtId="49" fontId="9" fillId="2" borderId="1" xfId="0" applyNumberFormat="1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justify" vertical="center"/>
    </xf>
    <xf numFmtId="167" fontId="3" fillId="2" borderId="1" xfId="0" applyNumberFormat="1" applyFont="1" applyFill="1" applyBorder="1" applyAlignment="1">
      <alignment horizontal="right" vertical="center"/>
    </xf>
    <xf numFmtId="165" fontId="3" fillId="2" borderId="1" xfId="3" applyNumberFormat="1" applyFont="1" applyFill="1" applyBorder="1" applyAlignment="1">
      <alignment horizontal="right" vertical="center"/>
    </xf>
    <xf numFmtId="168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5" fontId="8" fillId="2" borderId="1" xfId="3" applyNumberFormat="1" applyFont="1" applyFill="1" applyBorder="1" applyAlignment="1">
      <alignment horizontal="right" vertical="center"/>
    </xf>
    <xf numFmtId="168" fontId="8" fillId="2" borderId="1" xfId="0" applyNumberFormat="1" applyFont="1" applyFill="1" applyBorder="1" applyAlignment="1">
      <alignment horizontal="right" vertical="center"/>
    </xf>
    <xf numFmtId="167" fontId="8" fillId="2" borderId="1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167" fontId="11" fillId="3" borderId="1" xfId="0" applyNumberFormat="1" applyFont="1" applyFill="1" applyBorder="1" applyAlignment="1" applyProtection="1">
      <alignment horizontal="right" vertical="center"/>
    </xf>
    <xf numFmtId="49" fontId="8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justify" vertical="center"/>
    </xf>
    <xf numFmtId="167" fontId="3" fillId="4" borderId="1" xfId="0" applyNumberFormat="1" applyFont="1" applyFill="1" applyBorder="1" applyAlignment="1">
      <alignment horizontal="right" vertical="center"/>
    </xf>
    <xf numFmtId="167" fontId="3" fillId="4" borderId="1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5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justify" vertical="center"/>
    </xf>
    <xf numFmtId="167" fontId="3" fillId="5" borderId="1" xfId="0" applyNumberFormat="1" applyFont="1" applyFill="1" applyBorder="1" applyAlignment="1">
      <alignment horizontal="right" vertical="center"/>
    </xf>
    <xf numFmtId="167" fontId="12" fillId="0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center" vertical="center"/>
    </xf>
    <xf numFmtId="167" fontId="3" fillId="5" borderId="1" xfId="0" applyNumberFormat="1" applyFont="1" applyFill="1" applyBorder="1" applyAlignment="1">
      <alignment horizontal="right" vertical="center" wrapText="1"/>
    </xf>
    <xf numFmtId="167" fontId="8" fillId="5" borderId="1" xfId="0" applyNumberFormat="1" applyFont="1" applyFill="1" applyBorder="1" applyAlignment="1">
      <alignment horizontal="right" vertical="center" wrapText="1"/>
    </xf>
    <xf numFmtId="167" fontId="8" fillId="5" borderId="1" xfId="0" applyNumberFormat="1" applyFont="1" applyFill="1" applyBorder="1" applyAlignment="1">
      <alignment horizontal="right" vertical="center"/>
    </xf>
    <xf numFmtId="49" fontId="8" fillId="5" borderId="1" xfId="0" applyNumberFormat="1" applyFont="1" applyFill="1" applyBorder="1" applyAlignment="1">
      <alignment horizontal="justify"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169" fontId="9" fillId="2" borderId="1" xfId="2" applyNumberFormat="1" applyFont="1" applyFill="1" applyBorder="1" applyAlignment="1" applyProtection="1">
      <alignment horizontal="center" vertical="center" wrapText="1"/>
      <protection locked="0"/>
    </xf>
    <xf numFmtId="167" fontId="3" fillId="6" borderId="1" xfId="0" applyNumberFormat="1" applyFont="1" applyFill="1" applyBorder="1" applyAlignment="1">
      <alignment horizontal="right" vertical="center"/>
    </xf>
    <xf numFmtId="167" fontId="11" fillId="4" borderId="1" xfId="0" applyNumberFormat="1" applyFont="1" applyFill="1" applyBorder="1" applyAlignment="1" applyProtection="1">
      <alignment horizontal="right" vertical="center"/>
    </xf>
    <xf numFmtId="167" fontId="12" fillId="4" borderId="1" xfId="0" applyNumberFormat="1" applyFont="1" applyFill="1" applyBorder="1" applyAlignment="1" applyProtection="1">
      <alignment horizontal="right" vertical="center"/>
    </xf>
    <xf numFmtId="167" fontId="12" fillId="4" borderId="1" xfId="0" applyNumberFormat="1" applyFont="1" applyFill="1" applyBorder="1" applyAlignment="1" applyProtection="1">
      <alignment horizontal="right" vertical="center"/>
      <protection locked="0"/>
    </xf>
    <xf numFmtId="167" fontId="12" fillId="4" borderId="1" xfId="0" applyNumberFormat="1" applyFont="1" applyFill="1" applyBorder="1" applyAlignment="1" applyProtection="1">
      <alignment horizontal="right" vertical="center" wrapText="1"/>
      <protection locked="0"/>
    </xf>
    <xf numFmtId="167" fontId="8" fillId="4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4" borderId="2" xfId="0" applyNumberFormat="1" applyFont="1" applyFill="1" applyBorder="1" applyAlignment="1" applyProtection="1">
      <alignment horizontal="right" vertical="center"/>
    </xf>
    <xf numFmtId="167" fontId="9" fillId="4" borderId="1" xfId="0" applyNumberFormat="1" applyFont="1" applyFill="1" applyBorder="1" applyAlignment="1" applyProtection="1">
      <alignment horizontal="right" vertical="center"/>
    </xf>
    <xf numFmtId="167" fontId="9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 applyProtection="1">
      <alignment horizontal="left" vertical="top" wrapText="1"/>
      <protection locked="0"/>
    </xf>
    <xf numFmtId="167" fontId="8" fillId="4" borderId="1" xfId="0" applyNumberFormat="1" applyFont="1" applyFill="1" applyBorder="1" applyAlignment="1">
      <alignment horizontal="right" vertical="center"/>
    </xf>
    <xf numFmtId="167" fontId="8" fillId="4" borderId="1" xfId="0" applyNumberFormat="1" applyFont="1" applyFill="1" applyBorder="1" applyAlignment="1">
      <alignment horizontal="right" vertical="center" wrapText="1"/>
    </xf>
    <xf numFmtId="167" fontId="2" fillId="4" borderId="1" xfId="0" applyNumberFormat="1" applyFont="1" applyFill="1" applyBorder="1" applyAlignment="1">
      <alignment horizontal="right" vertical="center"/>
    </xf>
    <xf numFmtId="49" fontId="3" fillId="4" borderId="1" xfId="0" applyNumberFormat="1" applyFont="1" applyFill="1" applyBorder="1" applyAlignment="1">
      <alignment horizontal="justify" vertical="center" wrapText="1"/>
    </xf>
    <xf numFmtId="167" fontId="2" fillId="4" borderId="2" xfId="0" applyNumberFormat="1" applyFont="1" applyFill="1" applyBorder="1" applyAlignment="1">
      <alignment horizontal="right" vertical="center"/>
    </xf>
    <xf numFmtId="167" fontId="9" fillId="4" borderId="1" xfId="0" applyNumberFormat="1" applyFont="1" applyFill="1" applyBorder="1" applyAlignment="1">
      <alignment horizontal="right" vertical="center"/>
    </xf>
    <xf numFmtId="0" fontId="7" fillId="4" borderId="1" xfId="0" applyNumberFormat="1" applyFont="1" applyFill="1" applyBorder="1" applyAlignment="1">
      <alignment horizontal="justify" vertical="center"/>
    </xf>
    <xf numFmtId="0" fontId="9" fillId="5" borderId="1" xfId="0" applyNumberFormat="1" applyFont="1" applyFill="1" applyBorder="1" applyAlignment="1">
      <alignment horizontal="justify" vertical="center"/>
    </xf>
    <xf numFmtId="0" fontId="23" fillId="0" borderId="0" xfId="0" applyFont="1" applyFill="1" applyBorder="1" applyAlignment="1">
      <alignment vertical="center"/>
    </xf>
    <xf numFmtId="49" fontId="23" fillId="5" borderId="1" xfId="0" applyNumberFormat="1" applyFont="1" applyFill="1" applyBorder="1" applyAlignment="1">
      <alignment horizontal="center" vertical="center"/>
    </xf>
    <xf numFmtId="49" fontId="23" fillId="5" borderId="1" xfId="0" applyNumberFormat="1" applyFont="1" applyFill="1" applyBorder="1" applyAlignment="1">
      <alignment horizontal="justify" vertical="center"/>
    </xf>
    <xf numFmtId="167" fontId="23" fillId="5" borderId="1" xfId="0" applyNumberFormat="1" applyFont="1" applyFill="1" applyBorder="1" applyAlignment="1">
      <alignment horizontal="right" vertical="center"/>
    </xf>
    <xf numFmtId="167" fontId="11" fillId="5" borderId="1" xfId="0" applyNumberFormat="1" applyFont="1" applyFill="1" applyBorder="1" applyAlignment="1" applyProtection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wrapText="1"/>
    </xf>
    <xf numFmtId="49" fontId="9" fillId="0" borderId="1" xfId="0" applyNumberFormat="1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 applyProtection="1">
      <alignment horizontal="left" vertical="top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167" fontId="12" fillId="6" borderId="1" xfId="0" applyNumberFormat="1" applyFont="1" applyFill="1" applyBorder="1" applyAlignment="1" applyProtection="1">
      <alignment horizontal="right" vertical="center"/>
    </xf>
    <xf numFmtId="167" fontId="12" fillId="6" borderId="1" xfId="0" applyNumberFormat="1" applyFont="1" applyFill="1" applyBorder="1" applyAlignment="1" applyProtection="1">
      <alignment horizontal="right" vertical="center"/>
      <protection locked="0"/>
    </xf>
    <xf numFmtId="167" fontId="8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justify" vertical="center"/>
    </xf>
    <xf numFmtId="49" fontId="8" fillId="6" borderId="1" xfId="0" applyNumberFormat="1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justify" vertical="center" wrapText="1"/>
    </xf>
    <xf numFmtId="167" fontId="9" fillId="4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left" vertical="center" indent="1"/>
    </xf>
    <xf numFmtId="49" fontId="8" fillId="0" borderId="1" xfId="0" applyNumberFormat="1" applyFont="1" applyFill="1" applyBorder="1" applyAlignment="1">
      <alignment horizontal="left" vertical="center"/>
    </xf>
    <xf numFmtId="49" fontId="8" fillId="4" borderId="1" xfId="0" applyNumberFormat="1" applyFont="1" applyFill="1" applyBorder="1" applyAlignment="1">
      <alignment horizontal="left" vertical="center" indent="1"/>
    </xf>
    <xf numFmtId="49" fontId="8" fillId="6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justify" vertical="center"/>
    </xf>
    <xf numFmtId="0" fontId="8" fillId="6" borderId="1" xfId="0" applyFont="1" applyFill="1" applyBorder="1" applyAlignment="1">
      <alignment horizontal="justify" wrapText="1"/>
    </xf>
    <xf numFmtId="167" fontId="8" fillId="4" borderId="2" xfId="0" applyNumberFormat="1" applyFont="1" applyFill="1" applyBorder="1" applyAlignment="1" applyProtection="1">
      <alignment horizontal="right" vertical="center" wrapText="1"/>
      <protection locked="0"/>
    </xf>
    <xf numFmtId="167" fontId="12" fillId="0" borderId="2" xfId="0" applyNumberFormat="1" applyFont="1" applyFill="1" applyBorder="1" applyAlignment="1" applyProtection="1">
      <alignment horizontal="right" vertical="center"/>
      <protection locked="0"/>
    </xf>
    <xf numFmtId="167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167" fontId="3" fillId="7" borderId="1" xfId="0" applyNumberFormat="1" applyFont="1" applyFill="1" applyBorder="1" applyAlignment="1">
      <alignment horizontal="right" vertical="center" wrapText="1"/>
    </xf>
    <xf numFmtId="167" fontId="3" fillId="7" borderId="1" xfId="0" applyNumberFormat="1" applyFont="1" applyFill="1" applyBorder="1" applyAlignment="1">
      <alignment horizontal="right" vertical="center"/>
    </xf>
    <xf numFmtId="167" fontId="8" fillId="7" borderId="1" xfId="0" applyNumberFormat="1" applyFont="1" applyFill="1" applyBorder="1" applyAlignment="1">
      <alignment horizontal="right" vertical="center"/>
    </xf>
    <xf numFmtId="0" fontId="3" fillId="7" borderId="0" xfId="0" applyFont="1" applyFill="1" applyBorder="1" applyAlignment="1">
      <alignment horizontal="center" vertical="center"/>
    </xf>
    <xf numFmtId="165" fontId="8" fillId="7" borderId="1" xfId="3" applyNumberFormat="1" applyFont="1" applyFill="1" applyBorder="1" applyAlignment="1">
      <alignment horizontal="right" vertical="center"/>
    </xf>
    <xf numFmtId="165" fontId="3" fillId="7" borderId="1" xfId="3" applyNumberFormat="1" applyFont="1" applyFill="1" applyBorder="1" applyAlignment="1">
      <alignment horizontal="right" vertical="center"/>
    </xf>
    <xf numFmtId="168" fontId="3" fillId="7" borderId="1" xfId="0" applyNumberFormat="1" applyFont="1" applyFill="1" applyBorder="1" applyAlignment="1">
      <alignment horizontal="right" vertical="center"/>
    </xf>
    <xf numFmtId="167" fontId="8" fillId="7" borderId="1" xfId="0" applyNumberFormat="1" applyFont="1" applyFill="1" applyBorder="1" applyAlignment="1">
      <alignment horizontal="right" vertical="center" wrapText="1"/>
    </xf>
    <xf numFmtId="167" fontId="2" fillId="0" borderId="1" xfId="0" applyNumberFormat="1" applyFont="1" applyFill="1" applyBorder="1" applyAlignment="1">
      <alignment horizontal="justify" vertical="center"/>
    </xf>
    <xf numFmtId="167" fontId="9" fillId="3" borderId="1" xfId="0" applyNumberFormat="1" applyFont="1" applyFill="1" applyBorder="1" applyAlignment="1">
      <alignment horizontal="right" vertical="center" wrapText="1"/>
    </xf>
    <xf numFmtId="167" fontId="3" fillId="0" borderId="1" xfId="0" applyNumberFormat="1" applyFont="1" applyFill="1" applyBorder="1" applyAlignment="1">
      <alignment horizontal="right" vertical="center" wrapText="1"/>
    </xf>
    <xf numFmtId="167" fontId="8" fillId="0" borderId="1" xfId="0" applyNumberFormat="1" applyFont="1" applyFill="1" applyBorder="1" applyAlignment="1">
      <alignment horizontal="right" vertical="center"/>
    </xf>
    <xf numFmtId="167" fontId="2" fillId="0" borderId="1" xfId="0" applyNumberFormat="1" applyFont="1" applyFill="1" applyBorder="1" applyAlignment="1">
      <alignment horizontal="right" vertical="center"/>
    </xf>
    <xf numFmtId="165" fontId="9" fillId="0" borderId="1" xfId="3" applyNumberFormat="1" applyFont="1" applyFill="1" applyBorder="1" applyAlignment="1">
      <alignment horizontal="right" vertical="center"/>
    </xf>
    <xf numFmtId="168" fontId="9" fillId="0" borderId="1" xfId="0" applyNumberFormat="1" applyFont="1" applyFill="1" applyBorder="1" applyAlignment="1">
      <alignment horizontal="right" vertical="center"/>
    </xf>
    <xf numFmtId="165" fontId="8" fillId="0" borderId="1" xfId="3" applyNumberFormat="1" applyFont="1" applyFill="1" applyBorder="1" applyAlignment="1">
      <alignment horizontal="right" vertical="center"/>
    </xf>
    <xf numFmtId="165" fontId="2" fillId="0" borderId="1" xfId="3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/>
    </xf>
    <xf numFmtId="168" fontId="3" fillId="0" borderId="1" xfId="0" applyNumberFormat="1" applyFont="1" applyFill="1" applyBorder="1" applyAlignment="1">
      <alignment horizontal="right" vertical="center"/>
    </xf>
    <xf numFmtId="167" fontId="9" fillId="0" borderId="1" xfId="0" applyNumberFormat="1" applyFont="1" applyFill="1" applyBorder="1" applyAlignment="1">
      <alignment horizontal="right" vertical="center" wrapText="1"/>
    </xf>
    <xf numFmtId="167" fontId="9" fillId="0" borderId="1" xfId="0" applyNumberFormat="1" applyFont="1" applyFill="1" applyBorder="1" applyAlignment="1">
      <alignment horizontal="right" vertical="center"/>
    </xf>
    <xf numFmtId="167" fontId="8" fillId="0" borderId="1" xfId="0" applyNumberFormat="1" applyFont="1" applyFill="1" applyBorder="1" applyAlignment="1">
      <alignment horizontal="right" vertical="center" wrapText="1"/>
    </xf>
    <xf numFmtId="167" fontId="8" fillId="6" borderId="1" xfId="0" applyNumberFormat="1" applyFont="1" applyFill="1" applyBorder="1" applyAlignment="1">
      <alignment horizontal="right" vertical="center"/>
    </xf>
    <xf numFmtId="167" fontId="3" fillId="6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Continuous" vertical="center" wrapText="1"/>
    </xf>
    <xf numFmtId="0" fontId="3" fillId="6" borderId="0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Continuous" vertical="center" wrapText="1"/>
    </xf>
    <xf numFmtId="0" fontId="19" fillId="6" borderId="1" xfId="0" applyFont="1" applyFill="1" applyBorder="1" applyAlignment="1">
      <alignment horizontal="center" vertical="center" wrapText="1"/>
    </xf>
    <xf numFmtId="3" fontId="18" fillId="6" borderId="1" xfId="0" applyNumberFormat="1" applyFont="1" applyFill="1" applyBorder="1" applyAlignment="1">
      <alignment horizontal="center" vertical="center" wrapText="1"/>
    </xf>
    <xf numFmtId="165" fontId="3" fillId="6" borderId="1" xfId="3" applyNumberFormat="1" applyFont="1" applyFill="1" applyBorder="1" applyAlignment="1">
      <alignment horizontal="right" vertical="center"/>
    </xf>
    <xf numFmtId="168" fontId="3" fillId="6" borderId="1" xfId="0" applyNumberFormat="1" applyFont="1" applyFill="1" applyBorder="1" applyAlignment="1">
      <alignment horizontal="right" vertical="center"/>
    </xf>
    <xf numFmtId="165" fontId="3" fillId="5" borderId="1" xfId="3" applyNumberFormat="1" applyFont="1" applyFill="1" applyBorder="1" applyAlignment="1">
      <alignment horizontal="right" vertical="center"/>
    </xf>
    <xf numFmtId="168" fontId="3" fillId="5" borderId="1" xfId="0" applyNumberFormat="1" applyFont="1" applyFill="1" applyBorder="1" applyAlignment="1">
      <alignment horizontal="right" vertical="center"/>
    </xf>
    <xf numFmtId="165" fontId="9" fillId="3" borderId="1" xfId="3" applyNumberFormat="1" applyFont="1" applyFill="1" applyBorder="1" applyAlignment="1">
      <alignment horizontal="right" vertical="center"/>
    </xf>
    <xf numFmtId="168" fontId="9" fillId="3" borderId="1" xfId="0" applyNumberFormat="1" applyFont="1" applyFill="1" applyBorder="1" applyAlignment="1">
      <alignment horizontal="right" vertical="center"/>
    </xf>
    <xf numFmtId="167" fontId="9" fillId="3" borderId="1" xfId="0" applyNumberFormat="1" applyFont="1" applyFill="1" applyBorder="1" applyAlignment="1">
      <alignment horizontal="right" vertical="center"/>
    </xf>
    <xf numFmtId="167" fontId="8" fillId="3" borderId="1" xfId="0" applyNumberFormat="1" applyFont="1" applyFill="1" applyBorder="1" applyAlignment="1">
      <alignment horizontal="right" vertical="center" wrapText="1"/>
    </xf>
    <xf numFmtId="165" fontId="3" fillId="3" borderId="1" xfId="3" applyNumberFormat="1" applyFont="1" applyFill="1" applyBorder="1" applyAlignment="1">
      <alignment horizontal="right" vertical="center"/>
    </xf>
    <xf numFmtId="168" fontId="3" fillId="3" borderId="1" xfId="0" applyNumberFormat="1" applyFont="1" applyFill="1" applyBorder="1" applyAlignment="1">
      <alignment horizontal="right" vertical="center"/>
    </xf>
    <xf numFmtId="167" fontId="3" fillId="3" borderId="1" xfId="0" applyNumberFormat="1" applyFont="1" applyFill="1" applyBorder="1" applyAlignment="1">
      <alignment horizontal="right" vertical="center"/>
    </xf>
    <xf numFmtId="167" fontId="8" fillId="3" borderId="1" xfId="0" applyNumberFormat="1" applyFont="1" applyFill="1" applyBorder="1" applyAlignment="1">
      <alignment horizontal="right" vertical="center"/>
    </xf>
    <xf numFmtId="167" fontId="23" fillId="0" borderId="1" xfId="0" applyNumberFormat="1" applyFont="1" applyFill="1" applyBorder="1" applyAlignment="1">
      <alignment horizontal="right" vertical="center"/>
    </xf>
    <xf numFmtId="167" fontId="2" fillId="0" borderId="2" xfId="0" applyNumberFormat="1" applyFont="1" applyFill="1" applyBorder="1" applyAlignment="1">
      <alignment horizontal="right" vertical="center"/>
    </xf>
    <xf numFmtId="164" fontId="3" fillId="0" borderId="1" xfId="3" applyNumberFormat="1" applyFont="1" applyFill="1" applyBorder="1" applyAlignment="1">
      <alignment horizontal="right" vertical="center"/>
    </xf>
    <xf numFmtId="166" fontId="3" fillId="0" borderId="1" xfId="4" applyNumberFormat="1" applyFont="1" applyFill="1" applyBorder="1" applyAlignment="1">
      <alignment vertical="center"/>
    </xf>
    <xf numFmtId="165" fontId="3" fillId="0" borderId="1" xfId="3" applyNumberFormat="1" applyFont="1" applyFill="1" applyBorder="1" applyAlignment="1">
      <alignment horizontal="right" vertical="center"/>
    </xf>
    <xf numFmtId="167" fontId="9" fillId="8" borderId="1" xfId="0" applyNumberFormat="1" applyFont="1" applyFill="1" applyBorder="1" applyAlignment="1">
      <alignment horizontal="right" vertical="center" wrapText="1"/>
    </xf>
    <xf numFmtId="165" fontId="9" fillId="8" borderId="1" xfId="3" applyNumberFormat="1" applyFont="1" applyFill="1" applyBorder="1" applyAlignment="1">
      <alignment horizontal="right" vertical="center"/>
    </xf>
    <xf numFmtId="168" fontId="9" fillId="8" borderId="1" xfId="0" applyNumberFormat="1" applyFont="1" applyFill="1" applyBorder="1" applyAlignment="1">
      <alignment horizontal="right" vertical="center"/>
    </xf>
    <xf numFmtId="167" fontId="9" fillId="8" borderId="1" xfId="0" applyNumberFormat="1" applyFont="1" applyFill="1" applyBorder="1" applyAlignment="1">
      <alignment horizontal="right" vertical="center"/>
    </xf>
    <xf numFmtId="167" fontId="9" fillId="6" borderId="1" xfId="0" applyNumberFormat="1" applyFont="1" applyFill="1" applyBorder="1" applyAlignment="1">
      <alignment horizontal="right" vertical="center"/>
    </xf>
    <xf numFmtId="165" fontId="9" fillId="6" borderId="1" xfId="3" applyNumberFormat="1" applyFont="1" applyFill="1" applyBorder="1" applyAlignment="1">
      <alignment horizontal="right" vertical="center"/>
    </xf>
    <xf numFmtId="167" fontId="2" fillId="6" borderId="2" xfId="0" applyNumberFormat="1" applyFont="1" applyFill="1" applyBorder="1" applyAlignment="1">
      <alignment horizontal="right" vertical="center"/>
    </xf>
    <xf numFmtId="165" fontId="2" fillId="6" borderId="2" xfId="3" applyNumberFormat="1" applyFont="1" applyFill="1" applyBorder="1" applyAlignment="1">
      <alignment horizontal="right" vertical="center"/>
    </xf>
    <xf numFmtId="168" fontId="2" fillId="6" borderId="2" xfId="0" applyNumberFormat="1" applyFont="1" applyFill="1" applyBorder="1" applyAlignment="1">
      <alignment horizontal="right" vertical="center"/>
    </xf>
    <xf numFmtId="167" fontId="2" fillId="6" borderId="1" xfId="0" applyNumberFormat="1" applyFont="1" applyFill="1" applyBorder="1" applyAlignment="1">
      <alignment horizontal="right" vertical="center"/>
    </xf>
    <xf numFmtId="168" fontId="9" fillId="6" borderId="1" xfId="0" applyNumberFormat="1" applyFont="1" applyFill="1" applyBorder="1" applyAlignment="1">
      <alignment horizontal="right" vertical="center"/>
    </xf>
    <xf numFmtId="168" fontId="8" fillId="6" borderId="1" xfId="0" applyNumberFormat="1" applyFont="1" applyFill="1" applyBorder="1" applyAlignment="1">
      <alignment horizontal="right" vertical="center"/>
    </xf>
    <xf numFmtId="165" fontId="8" fillId="6" borderId="1" xfId="3" applyNumberFormat="1" applyFont="1" applyFill="1" applyBorder="1" applyAlignment="1">
      <alignment horizontal="right" vertical="center"/>
    </xf>
    <xf numFmtId="165" fontId="23" fillId="6" borderId="1" xfId="3" applyNumberFormat="1" applyFont="1" applyFill="1" applyBorder="1" applyAlignment="1">
      <alignment horizontal="right" vertical="center"/>
    </xf>
    <xf numFmtId="168" fontId="23" fillId="6" borderId="1" xfId="0" applyNumberFormat="1" applyFont="1" applyFill="1" applyBorder="1" applyAlignment="1">
      <alignment horizontal="right" vertical="center"/>
    </xf>
    <xf numFmtId="0" fontId="9" fillId="9" borderId="1" xfId="0" applyNumberFormat="1" applyFont="1" applyFill="1" applyBorder="1" applyAlignment="1">
      <alignment horizontal="justify" vertical="center" wrapText="1"/>
    </xf>
    <xf numFmtId="167" fontId="9" fillId="9" borderId="1" xfId="0" applyNumberFormat="1" applyFont="1" applyFill="1" applyBorder="1" applyAlignment="1">
      <alignment horizontal="right" vertical="center" wrapText="1"/>
    </xf>
    <xf numFmtId="165" fontId="9" fillId="9" borderId="1" xfId="3" applyNumberFormat="1" applyFont="1" applyFill="1" applyBorder="1" applyAlignment="1">
      <alignment horizontal="right" vertical="center"/>
    </xf>
    <xf numFmtId="168" fontId="9" fillId="9" borderId="1" xfId="0" applyNumberFormat="1" applyFont="1" applyFill="1" applyBorder="1" applyAlignment="1">
      <alignment horizontal="right" vertical="center"/>
    </xf>
    <xf numFmtId="167" fontId="9" fillId="9" borderId="1" xfId="0" applyNumberFormat="1" applyFont="1" applyFill="1" applyBorder="1" applyAlignment="1">
      <alignment horizontal="right" vertical="center"/>
    </xf>
    <xf numFmtId="0" fontId="9" fillId="2" borderId="1" xfId="0" applyNumberFormat="1" applyFont="1" applyFill="1" applyBorder="1" applyAlignment="1" applyProtection="1">
      <alignment horizontal="left" vertical="top"/>
      <protection locked="0"/>
    </xf>
    <xf numFmtId="167" fontId="9" fillId="2" borderId="1" xfId="0" applyNumberFormat="1" applyFont="1" applyFill="1" applyBorder="1" applyAlignment="1" applyProtection="1">
      <alignment horizontal="right" vertical="center"/>
    </xf>
    <xf numFmtId="0" fontId="9" fillId="2" borderId="1" xfId="0" applyNumberFormat="1" applyFont="1" applyFill="1" applyBorder="1" applyAlignment="1">
      <alignment horizontal="justify" vertical="center" wrapText="1"/>
    </xf>
    <xf numFmtId="165" fontId="9" fillId="4" borderId="1" xfId="3" applyNumberFormat="1" applyFont="1" applyFill="1" applyBorder="1" applyAlignment="1">
      <alignment horizontal="right" vertical="center"/>
    </xf>
    <xf numFmtId="165" fontId="8" fillId="4" borderId="1" xfId="3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67" fontId="2" fillId="6" borderId="2" xfId="0" applyNumberFormat="1" applyFont="1" applyFill="1" applyBorder="1" applyAlignment="1">
      <alignment horizontal="right" vertical="center"/>
    </xf>
    <xf numFmtId="49" fontId="8" fillId="7" borderId="1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justify" vertical="center"/>
    </xf>
    <xf numFmtId="0" fontId="3" fillId="7" borderId="0" xfId="0" applyFont="1" applyFill="1" applyBorder="1" applyAlignment="1">
      <alignment vertical="center"/>
    </xf>
    <xf numFmtId="49" fontId="3" fillId="7" borderId="1" xfId="0" applyNumberFormat="1" applyFont="1" applyFill="1" applyBorder="1" applyAlignment="1">
      <alignment horizontal="justify" vertical="center" wrapText="1"/>
    </xf>
    <xf numFmtId="167" fontId="4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 readingOrder="1"/>
    </xf>
    <xf numFmtId="165" fontId="2" fillId="6" borderId="2" xfId="3" applyNumberFormat="1" applyFont="1" applyFill="1" applyBorder="1" applyAlignment="1">
      <alignment horizontal="right" vertical="center"/>
    </xf>
    <xf numFmtId="165" fontId="8" fillId="8" borderId="1" xfId="3" applyNumberFormat="1" applyFont="1" applyFill="1" applyBorder="1" applyAlignment="1">
      <alignment horizontal="right" vertical="center"/>
    </xf>
    <xf numFmtId="168" fontId="8" fillId="8" borderId="1" xfId="0" applyNumberFormat="1" applyFont="1" applyFill="1" applyBorder="1" applyAlignment="1">
      <alignment horizontal="right" vertical="center"/>
    </xf>
    <xf numFmtId="165" fontId="8" fillId="6" borderId="2" xfId="3" applyNumberFormat="1" applyFont="1" applyFill="1" applyBorder="1" applyAlignment="1">
      <alignment vertical="center"/>
    </xf>
    <xf numFmtId="165" fontId="8" fillId="6" borderId="3" xfId="3" applyNumberFormat="1" applyFont="1" applyFill="1" applyBorder="1" applyAlignment="1">
      <alignment vertical="center"/>
    </xf>
    <xf numFmtId="167" fontId="2" fillId="6" borderId="1" xfId="0" applyNumberFormat="1" applyFont="1" applyFill="1" applyBorder="1" applyAlignment="1">
      <alignment horizontal="justify" vertical="center"/>
    </xf>
    <xf numFmtId="167" fontId="2" fillId="6" borderId="2" xfId="0" applyNumberFormat="1" applyFont="1" applyFill="1" applyBorder="1" applyAlignment="1">
      <alignment horizontal="right" vertical="center"/>
    </xf>
    <xf numFmtId="0" fontId="2" fillId="6" borderId="0" xfId="0" applyFont="1" applyFill="1" applyBorder="1" applyAlignment="1">
      <alignment horizontal="center" vertical="center"/>
    </xf>
    <xf numFmtId="165" fontId="3" fillId="0" borderId="4" xfId="3" applyNumberFormat="1" applyFont="1" applyFill="1" applyBorder="1" applyAlignment="1">
      <alignment horizontal="right" vertical="center"/>
    </xf>
    <xf numFmtId="165" fontId="2" fillId="6" borderId="2" xfId="3" applyNumberFormat="1" applyFont="1" applyFill="1" applyBorder="1" applyAlignment="1">
      <alignment horizontal="right" vertical="center"/>
    </xf>
    <xf numFmtId="165" fontId="2" fillId="6" borderId="3" xfId="3" applyNumberFormat="1" applyFont="1" applyFill="1" applyBorder="1" applyAlignment="1">
      <alignment horizontal="right" vertical="center"/>
    </xf>
    <xf numFmtId="168" fontId="2" fillId="6" borderId="2" xfId="0" applyNumberFormat="1" applyFont="1" applyFill="1" applyBorder="1" applyAlignment="1">
      <alignment horizontal="right" vertical="center"/>
    </xf>
    <xf numFmtId="168" fontId="2" fillId="6" borderId="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7" fontId="9" fillId="6" borderId="2" xfId="0" applyNumberFormat="1" applyFont="1" applyFill="1" applyBorder="1" applyAlignment="1">
      <alignment horizontal="right" vertical="center"/>
    </xf>
    <xf numFmtId="167" fontId="9" fillId="6" borderId="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67" fontId="2" fillId="4" borderId="2" xfId="0" applyNumberFormat="1" applyFont="1" applyFill="1" applyBorder="1" applyAlignment="1">
      <alignment horizontal="right" vertical="center"/>
    </xf>
    <xf numFmtId="167" fontId="2" fillId="4" borderId="3" xfId="0" applyNumberFormat="1" applyFont="1" applyFill="1" applyBorder="1" applyAlignment="1">
      <alignment horizontal="right" vertical="center"/>
    </xf>
    <xf numFmtId="167" fontId="2" fillId="6" borderId="2" xfId="0" applyNumberFormat="1" applyFont="1" applyFill="1" applyBorder="1" applyAlignment="1">
      <alignment horizontal="right" vertical="center"/>
    </xf>
    <xf numFmtId="167" fontId="2" fillId="6" borderId="3" xfId="0" applyNumberFormat="1" applyFont="1" applyFill="1" applyBorder="1" applyAlignment="1">
      <alignment horizontal="right" vertical="center"/>
    </xf>
  </cellXfs>
  <cellStyles count="5">
    <cellStyle name="Обычный" xfId="0" builtinId="0"/>
    <cellStyle name="Обычный 2" xfId="1"/>
    <cellStyle name="Обычный_Tmp43" xfId="2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7FFC2"/>
      <color rgb="FFB7F9C2"/>
      <color rgb="FFB7F8C2"/>
      <color rgb="FFFDE9D9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480"/>
  <sheetViews>
    <sheetView tabSelected="1" showRuler="0" zoomScaleNormal="100" zoomScaleSheetLayoutView="160" workbookViewId="0">
      <pane ySplit="5" topLeftCell="A6" activePane="bottomLeft" state="frozenSplit"/>
      <selection pane="bottomLeft" activeCell="E102" sqref="E102"/>
    </sheetView>
  </sheetViews>
  <sheetFormatPr defaultColWidth="9.140625" defaultRowHeight="13.5" x14ac:dyDescent="0.2"/>
  <cols>
    <col min="1" max="1" width="18.7109375" style="27" customWidth="1"/>
    <col min="2" max="2" width="39.7109375" style="59" customWidth="1"/>
    <col min="3" max="3" width="12.140625" style="59" customWidth="1"/>
    <col min="4" max="5" width="11.85546875" style="60" customWidth="1"/>
    <col min="6" max="7" width="12.42578125" style="61" customWidth="1"/>
    <col min="8" max="9" width="9.28515625" style="171" customWidth="1"/>
    <col min="10" max="10" width="9.5703125" style="61" customWidth="1"/>
    <col min="11" max="11" width="9.85546875" style="61" customWidth="1"/>
    <col min="12" max="12" width="10.7109375" style="61" customWidth="1"/>
    <col min="13" max="16384" width="9.140625" style="2"/>
  </cols>
  <sheetData>
    <row r="1" spans="1:13" x14ac:dyDescent="0.2">
      <c r="H1" s="264"/>
      <c r="I1" s="264"/>
      <c r="J1" s="264"/>
      <c r="K1" s="264"/>
      <c r="L1" s="264"/>
    </row>
    <row r="2" spans="1:13" ht="16.5" x14ac:dyDescent="0.2">
      <c r="A2" s="267" t="s">
        <v>242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62"/>
    </row>
    <row r="3" spans="1:13" x14ac:dyDescent="0.2">
      <c r="A3" s="63"/>
      <c r="B3" s="64"/>
      <c r="C3" s="64"/>
      <c r="D3" s="65"/>
      <c r="E3" s="65"/>
      <c r="F3" s="258"/>
      <c r="G3" s="12"/>
      <c r="H3" s="196"/>
      <c r="I3" s="196"/>
      <c r="L3" s="27" t="s">
        <v>121</v>
      </c>
    </row>
    <row r="4" spans="1:13" s="11" customFormat="1" ht="63.75" x14ac:dyDescent="0.2">
      <c r="A4" s="152" t="s">
        <v>18</v>
      </c>
      <c r="B4" s="153" t="s">
        <v>20</v>
      </c>
      <c r="C4" s="249" t="s">
        <v>67</v>
      </c>
      <c r="D4" s="249" t="s">
        <v>246</v>
      </c>
      <c r="E4" s="249" t="s">
        <v>245</v>
      </c>
      <c r="F4" s="249" t="s">
        <v>229</v>
      </c>
      <c r="G4" s="249" t="s">
        <v>243</v>
      </c>
      <c r="H4" s="194" t="s">
        <v>247</v>
      </c>
      <c r="I4" s="194" t="s">
        <v>230</v>
      </c>
      <c r="J4" s="195" t="s">
        <v>19</v>
      </c>
      <c r="K4" s="92" t="s">
        <v>11</v>
      </c>
      <c r="L4" s="93" t="s">
        <v>244</v>
      </c>
    </row>
    <row r="5" spans="1:13" s="38" customFormat="1" ht="11.25" x14ac:dyDescent="0.2">
      <c r="A5" s="37">
        <v>1</v>
      </c>
      <c r="B5" s="66" t="s">
        <v>68</v>
      </c>
      <c r="C5" s="200">
        <v>3</v>
      </c>
      <c r="D5" s="39">
        <v>4</v>
      </c>
      <c r="E5" s="39">
        <v>5</v>
      </c>
      <c r="F5" s="37">
        <v>6</v>
      </c>
      <c r="G5" s="37">
        <v>7</v>
      </c>
      <c r="H5" s="197">
        <v>8</v>
      </c>
      <c r="I5" s="197">
        <v>9</v>
      </c>
      <c r="J5" s="198">
        <v>10</v>
      </c>
      <c r="K5" s="197">
        <v>11</v>
      </c>
      <c r="L5" s="199">
        <v>12</v>
      </c>
    </row>
    <row r="6" spans="1:13" s="13" customFormat="1" ht="16.5" x14ac:dyDescent="0.2">
      <c r="A6" s="42" t="s">
        <v>28</v>
      </c>
      <c r="B6" s="128" t="s">
        <v>156</v>
      </c>
      <c r="C6" s="119">
        <f>C7+C22</f>
        <v>656726.30000000005</v>
      </c>
      <c r="D6" s="119">
        <f t="shared" ref="D6:G6" si="0">D7+D22</f>
        <v>667678.6</v>
      </c>
      <c r="E6" s="119">
        <f t="shared" si="0"/>
        <v>127674.9</v>
      </c>
      <c r="F6" s="119">
        <f t="shared" ref="F6" si="1">F7+F22</f>
        <v>116832.4</v>
      </c>
      <c r="G6" s="119">
        <f t="shared" si="0"/>
        <v>126887.7</v>
      </c>
      <c r="H6" s="241">
        <f t="shared" ref="H6:H36" si="2">G6/Всего_доходов_2003</f>
        <v>0.94599999999999995</v>
      </c>
      <c r="I6" s="219">
        <f t="shared" ref="I6:I32" si="3">G6/E6</f>
        <v>0.99399999999999999</v>
      </c>
      <c r="J6" s="79">
        <f t="shared" ref="J6:J42" si="4">G6-D6</f>
        <v>-540790.9</v>
      </c>
      <c r="K6" s="78">
        <f t="shared" ref="K6:K27" si="5">G6/D6</f>
        <v>0.19</v>
      </c>
      <c r="L6" s="98">
        <f>G6-F6</f>
        <v>10055.299999999999</v>
      </c>
      <c r="M6" s="20"/>
    </row>
    <row r="7" spans="1:13" s="13" customFormat="1" x14ac:dyDescent="0.2">
      <c r="A7" s="42"/>
      <c r="B7" s="43" t="s">
        <v>12</v>
      </c>
      <c r="C7" s="119">
        <f>C9+C11+C13+C16</f>
        <v>574362.69999999995</v>
      </c>
      <c r="D7" s="119">
        <f t="shared" ref="D7:G7" si="6">D9+D11+D13+D16</f>
        <v>574362.69999999995</v>
      </c>
      <c r="E7" s="119">
        <f t="shared" si="6"/>
        <v>111895.2</v>
      </c>
      <c r="F7" s="119">
        <f t="shared" ref="F7" si="7">F9+F11+F13+F16</f>
        <v>102698.3</v>
      </c>
      <c r="G7" s="119">
        <f t="shared" si="6"/>
        <v>111160.2</v>
      </c>
      <c r="H7" s="241">
        <f t="shared" si="2"/>
        <v>0.82899999999999996</v>
      </c>
      <c r="I7" s="219">
        <f t="shared" si="3"/>
        <v>0.99299999999999999</v>
      </c>
      <c r="J7" s="79">
        <f t="shared" si="4"/>
        <v>-463202.5</v>
      </c>
      <c r="K7" s="78">
        <f t="shared" si="5"/>
        <v>0.19400000000000001</v>
      </c>
      <c r="L7" s="98">
        <f t="shared" ref="L7:L54" si="8">G7-F7</f>
        <v>8461.9</v>
      </c>
      <c r="M7" s="20"/>
    </row>
    <row r="8" spans="1:13" s="13" customFormat="1" x14ac:dyDescent="0.2">
      <c r="A8" s="42" t="s">
        <v>29</v>
      </c>
      <c r="B8" s="43" t="s">
        <v>30</v>
      </c>
      <c r="C8" s="119">
        <f>SUM(C9)</f>
        <v>297874.90000000002</v>
      </c>
      <c r="D8" s="119">
        <f t="shared" ref="D8:G8" si="9">SUM(D9)</f>
        <v>297874.90000000002</v>
      </c>
      <c r="E8" s="119">
        <f t="shared" si="9"/>
        <v>66178.399999999994</v>
      </c>
      <c r="F8" s="119">
        <f t="shared" si="9"/>
        <v>57547.5</v>
      </c>
      <c r="G8" s="119">
        <f t="shared" si="9"/>
        <v>65668.5</v>
      </c>
      <c r="H8" s="241">
        <f t="shared" si="2"/>
        <v>0.49</v>
      </c>
      <c r="I8" s="219">
        <f t="shared" si="3"/>
        <v>0.99199999999999999</v>
      </c>
      <c r="J8" s="79">
        <f t="shared" si="4"/>
        <v>-232206.4</v>
      </c>
      <c r="K8" s="78">
        <f t="shared" si="5"/>
        <v>0.22</v>
      </c>
      <c r="L8" s="98">
        <f t="shared" si="8"/>
        <v>8121</v>
      </c>
      <c r="M8" s="20"/>
    </row>
    <row r="9" spans="1:13" s="13" customFormat="1" x14ac:dyDescent="0.2">
      <c r="A9" s="42" t="s">
        <v>31</v>
      </c>
      <c r="B9" s="97" t="s">
        <v>13</v>
      </c>
      <c r="C9" s="119">
        <f>C10</f>
        <v>297874.90000000002</v>
      </c>
      <c r="D9" s="119">
        <f t="shared" ref="D9:G9" si="10">D10</f>
        <v>297874.90000000002</v>
      </c>
      <c r="E9" s="119">
        <f t="shared" si="10"/>
        <v>66178.399999999994</v>
      </c>
      <c r="F9" s="119">
        <f t="shared" si="10"/>
        <v>57547.5</v>
      </c>
      <c r="G9" s="119">
        <f t="shared" si="10"/>
        <v>65668.5</v>
      </c>
      <c r="H9" s="241">
        <f t="shared" si="2"/>
        <v>0.49</v>
      </c>
      <c r="I9" s="219">
        <f t="shared" si="3"/>
        <v>0.99199999999999999</v>
      </c>
      <c r="J9" s="79">
        <f t="shared" si="4"/>
        <v>-232206.4</v>
      </c>
      <c r="K9" s="78">
        <f t="shared" si="5"/>
        <v>0.22</v>
      </c>
      <c r="L9" s="98">
        <f t="shared" si="8"/>
        <v>8121</v>
      </c>
      <c r="M9" s="20"/>
    </row>
    <row r="10" spans="1:13" s="13" customFormat="1" ht="83.25" x14ac:dyDescent="0.2">
      <c r="A10" s="44" t="s">
        <v>122</v>
      </c>
      <c r="B10" s="46" t="s">
        <v>133</v>
      </c>
      <c r="C10" s="120">
        <v>297874.90000000002</v>
      </c>
      <c r="D10" s="109">
        <v>297874.90000000002</v>
      </c>
      <c r="E10" s="109">
        <v>66178.399999999994</v>
      </c>
      <c r="F10" s="149">
        <v>57547.5</v>
      </c>
      <c r="G10" s="149">
        <v>65668.5</v>
      </c>
      <c r="H10" s="230">
        <f t="shared" si="2"/>
        <v>0.49</v>
      </c>
      <c r="I10" s="219">
        <f t="shared" si="3"/>
        <v>0.99199999999999999</v>
      </c>
      <c r="J10" s="95">
        <f t="shared" si="4"/>
        <v>-232206.4</v>
      </c>
      <c r="K10" s="94">
        <f t="shared" si="5"/>
        <v>0.22</v>
      </c>
      <c r="L10" s="98">
        <f t="shared" si="8"/>
        <v>8121</v>
      </c>
      <c r="M10" s="20"/>
    </row>
    <row r="11" spans="1:13" s="13" customFormat="1" ht="27" x14ac:dyDescent="0.2">
      <c r="A11" s="42" t="s">
        <v>153</v>
      </c>
      <c r="B11" s="49" t="s">
        <v>158</v>
      </c>
      <c r="C11" s="119">
        <f>C12</f>
        <v>21166.1</v>
      </c>
      <c r="D11" s="119">
        <f t="shared" ref="D11:G11" si="11">D12</f>
        <v>21166.1</v>
      </c>
      <c r="E11" s="119">
        <f t="shared" si="11"/>
        <v>5426.4</v>
      </c>
      <c r="F11" s="119">
        <f t="shared" si="11"/>
        <v>4373.1000000000004</v>
      </c>
      <c r="G11" s="119">
        <f t="shared" si="11"/>
        <v>5426.4</v>
      </c>
      <c r="H11" s="242">
        <f t="shared" si="2"/>
        <v>0.04</v>
      </c>
      <c r="I11" s="219">
        <f t="shared" si="3"/>
        <v>1</v>
      </c>
      <c r="J11" s="95">
        <f t="shared" si="4"/>
        <v>-15739.7</v>
      </c>
      <c r="K11" s="94">
        <f t="shared" si="5"/>
        <v>0.25600000000000001</v>
      </c>
      <c r="L11" s="98">
        <f t="shared" si="8"/>
        <v>1053.3</v>
      </c>
      <c r="M11" s="20"/>
    </row>
    <row r="12" spans="1:13" s="13" customFormat="1" ht="27" x14ac:dyDescent="0.2">
      <c r="A12" s="44" t="s">
        <v>181</v>
      </c>
      <c r="B12" s="146" t="s">
        <v>159</v>
      </c>
      <c r="C12" s="120">
        <v>21166.1</v>
      </c>
      <c r="D12" s="109">
        <v>21166.1</v>
      </c>
      <c r="E12" s="109">
        <v>5426.4</v>
      </c>
      <c r="F12" s="109">
        <v>4373.1000000000004</v>
      </c>
      <c r="G12" s="109">
        <v>5426.4</v>
      </c>
      <c r="H12" s="230">
        <f t="shared" si="2"/>
        <v>0.04</v>
      </c>
      <c r="I12" s="219">
        <f t="shared" si="3"/>
        <v>1</v>
      </c>
      <c r="J12" s="95">
        <f t="shared" si="4"/>
        <v>-15739.7</v>
      </c>
      <c r="K12" s="94">
        <f t="shared" si="5"/>
        <v>0.25600000000000001</v>
      </c>
      <c r="L12" s="98">
        <f t="shared" si="8"/>
        <v>1053.3</v>
      </c>
      <c r="M12" s="20"/>
    </row>
    <row r="13" spans="1:13" s="19" customFormat="1" x14ac:dyDescent="0.2">
      <c r="A13" s="42" t="s">
        <v>88</v>
      </c>
      <c r="B13" s="49" t="s">
        <v>14</v>
      </c>
      <c r="C13" s="119">
        <f>SUM(C14)</f>
        <v>4752</v>
      </c>
      <c r="D13" s="119">
        <f t="shared" ref="D13:G13" si="12">SUM(D14)</f>
        <v>4752</v>
      </c>
      <c r="E13" s="119">
        <f t="shared" si="12"/>
        <v>1696</v>
      </c>
      <c r="F13" s="119">
        <f t="shared" si="12"/>
        <v>2858.3</v>
      </c>
      <c r="G13" s="119">
        <f t="shared" si="12"/>
        <v>1668.1</v>
      </c>
      <c r="H13" s="241">
        <f t="shared" si="2"/>
        <v>1.2E-2</v>
      </c>
      <c r="I13" s="219">
        <f t="shared" si="3"/>
        <v>0.98399999999999999</v>
      </c>
      <c r="J13" s="79">
        <f t="shared" si="4"/>
        <v>-3083.9</v>
      </c>
      <c r="K13" s="78">
        <f t="shared" si="5"/>
        <v>0.35099999999999998</v>
      </c>
      <c r="L13" s="98">
        <f t="shared" si="8"/>
        <v>-1190.2</v>
      </c>
      <c r="M13" s="21"/>
    </row>
    <row r="14" spans="1:13" s="19" customFormat="1" x14ac:dyDescent="0.2">
      <c r="A14" s="42" t="s">
        <v>32</v>
      </c>
      <c r="B14" s="43" t="s">
        <v>0</v>
      </c>
      <c r="C14" s="119">
        <f>C15</f>
        <v>4752</v>
      </c>
      <c r="D14" s="119">
        <f t="shared" ref="D14:G14" si="13">D15</f>
        <v>4752</v>
      </c>
      <c r="E14" s="119">
        <f t="shared" si="13"/>
        <v>1696</v>
      </c>
      <c r="F14" s="119">
        <f t="shared" si="13"/>
        <v>2858.3</v>
      </c>
      <c r="G14" s="119">
        <f t="shared" si="13"/>
        <v>1668.1</v>
      </c>
      <c r="H14" s="241">
        <f t="shared" si="2"/>
        <v>1.2E-2</v>
      </c>
      <c r="I14" s="219">
        <f t="shared" si="3"/>
        <v>0.98399999999999999</v>
      </c>
      <c r="J14" s="79">
        <f t="shared" si="4"/>
        <v>-3083.9</v>
      </c>
      <c r="K14" s="78">
        <f t="shared" si="5"/>
        <v>0.35099999999999998</v>
      </c>
      <c r="L14" s="98">
        <f t="shared" si="8"/>
        <v>-1190.2</v>
      </c>
      <c r="M14" s="21"/>
    </row>
    <row r="15" spans="1:13" s="19" customFormat="1" x14ac:dyDescent="0.2">
      <c r="A15" s="44" t="s">
        <v>76</v>
      </c>
      <c r="B15" s="46" t="s">
        <v>0</v>
      </c>
      <c r="C15" s="121">
        <v>4752</v>
      </c>
      <c r="D15" s="25">
        <v>4752</v>
      </c>
      <c r="E15" s="25">
        <v>1696</v>
      </c>
      <c r="F15" s="25">
        <v>2858.3</v>
      </c>
      <c r="G15" s="25">
        <v>1668.1</v>
      </c>
      <c r="H15" s="230">
        <f t="shared" si="2"/>
        <v>1.2E-2</v>
      </c>
      <c r="I15" s="219">
        <f t="shared" si="3"/>
        <v>0.98399999999999999</v>
      </c>
      <c r="J15" s="95">
        <f t="shared" si="4"/>
        <v>-3083.9</v>
      </c>
      <c r="K15" s="94">
        <f t="shared" si="5"/>
        <v>0.35099999999999998</v>
      </c>
      <c r="L15" s="98">
        <f t="shared" si="8"/>
        <v>-1190.2</v>
      </c>
      <c r="M15" s="21"/>
    </row>
    <row r="16" spans="1:13" s="19" customFormat="1" x14ac:dyDescent="0.2">
      <c r="A16" s="42" t="s">
        <v>89</v>
      </c>
      <c r="B16" s="43" t="s">
        <v>15</v>
      </c>
      <c r="C16" s="119">
        <f>SUM(C17+C19)</f>
        <v>250569.7</v>
      </c>
      <c r="D16" s="119">
        <f t="shared" ref="D16:G16" si="14">SUM(D17+D19)</f>
        <v>250569.7</v>
      </c>
      <c r="E16" s="119">
        <f t="shared" si="14"/>
        <v>38594.400000000001</v>
      </c>
      <c r="F16" s="119">
        <f t="shared" ref="F16" si="15">SUM(F17+F19)</f>
        <v>37919.4</v>
      </c>
      <c r="G16" s="119">
        <f t="shared" si="14"/>
        <v>38397.199999999997</v>
      </c>
      <c r="H16" s="241">
        <f t="shared" si="2"/>
        <v>0.28599999999999998</v>
      </c>
      <c r="I16" s="219">
        <f t="shared" si="3"/>
        <v>0.995</v>
      </c>
      <c r="J16" s="79">
        <f t="shared" si="4"/>
        <v>-212172.5</v>
      </c>
      <c r="K16" s="78">
        <f t="shared" si="5"/>
        <v>0.153</v>
      </c>
      <c r="L16" s="98">
        <f t="shared" si="8"/>
        <v>477.8</v>
      </c>
      <c r="M16" s="21"/>
    </row>
    <row r="17" spans="1:13" s="23" customFormat="1" x14ac:dyDescent="0.2">
      <c r="A17" s="42" t="s">
        <v>35</v>
      </c>
      <c r="B17" s="43" t="s">
        <v>34</v>
      </c>
      <c r="C17" s="119">
        <f>C18</f>
        <v>104969.7</v>
      </c>
      <c r="D17" s="119">
        <f t="shared" ref="D17:G17" si="16">D18</f>
        <v>104969.7</v>
      </c>
      <c r="E17" s="119">
        <f t="shared" si="16"/>
        <v>13974.4</v>
      </c>
      <c r="F17" s="119">
        <f t="shared" si="16"/>
        <v>8652.9</v>
      </c>
      <c r="G17" s="119">
        <f t="shared" si="16"/>
        <v>13864.5</v>
      </c>
      <c r="H17" s="241">
        <f t="shared" si="2"/>
        <v>0.10299999999999999</v>
      </c>
      <c r="I17" s="219">
        <f t="shared" si="3"/>
        <v>0.99199999999999999</v>
      </c>
      <c r="J17" s="79">
        <f t="shared" si="4"/>
        <v>-91105.2</v>
      </c>
      <c r="K17" s="78">
        <f t="shared" si="5"/>
        <v>0.13200000000000001</v>
      </c>
      <c r="L17" s="98">
        <f t="shared" si="8"/>
        <v>5211.6000000000004</v>
      </c>
      <c r="M17" s="22"/>
    </row>
    <row r="18" spans="1:13" s="19" customFormat="1" ht="40.5" x14ac:dyDescent="0.2">
      <c r="A18" s="44" t="s">
        <v>182</v>
      </c>
      <c r="B18" s="46" t="s">
        <v>36</v>
      </c>
      <c r="C18" s="122">
        <v>104969.7</v>
      </c>
      <c r="D18" s="58">
        <v>104969.7</v>
      </c>
      <c r="E18" s="58">
        <v>13974.4</v>
      </c>
      <c r="F18" s="58">
        <v>8652.9</v>
      </c>
      <c r="G18" s="58">
        <v>13864.5</v>
      </c>
      <c r="H18" s="230">
        <f t="shared" si="2"/>
        <v>0.10299999999999999</v>
      </c>
      <c r="I18" s="219">
        <f t="shared" si="3"/>
        <v>0.99199999999999999</v>
      </c>
      <c r="J18" s="95">
        <f t="shared" si="4"/>
        <v>-91105.2</v>
      </c>
      <c r="K18" s="94">
        <f t="shared" si="5"/>
        <v>0.13200000000000001</v>
      </c>
      <c r="L18" s="98">
        <f t="shared" si="8"/>
        <v>5211.6000000000004</v>
      </c>
      <c r="M18" s="21"/>
    </row>
    <row r="19" spans="1:13" s="23" customFormat="1" x14ac:dyDescent="0.2">
      <c r="A19" s="42" t="s">
        <v>33</v>
      </c>
      <c r="B19" s="43" t="s">
        <v>16</v>
      </c>
      <c r="C19" s="119">
        <f>SUM(C20:C21)</f>
        <v>145600</v>
      </c>
      <c r="D19" s="119">
        <f t="shared" ref="D19:G19" si="17">SUM(D20:D21)</f>
        <v>145600</v>
      </c>
      <c r="E19" s="119">
        <f t="shared" si="17"/>
        <v>24620</v>
      </c>
      <c r="F19" s="119">
        <f t="shared" ref="F19" si="18">SUM(F20:F21)</f>
        <v>29266.5</v>
      </c>
      <c r="G19" s="119">
        <f t="shared" si="17"/>
        <v>24532.7</v>
      </c>
      <c r="H19" s="241">
        <f t="shared" si="2"/>
        <v>0.183</v>
      </c>
      <c r="I19" s="219">
        <f t="shared" si="3"/>
        <v>0.996</v>
      </c>
      <c r="J19" s="79">
        <f t="shared" si="4"/>
        <v>-121067.3</v>
      </c>
      <c r="K19" s="78">
        <f t="shared" si="5"/>
        <v>0.16800000000000001</v>
      </c>
      <c r="L19" s="98">
        <f t="shared" si="8"/>
        <v>-4733.8</v>
      </c>
      <c r="M19" s="22"/>
    </row>
    <row r="20" spans="1:13" s="23" customFormat="1" x14ac:dyDescent="0.2">
      <c r="A20" s="147" t="s">
        <v>183</v>
      </c>
      <c r="B20" s="46" t="s">
        <v>179</v>
      </c>
      <c r="C20" s="122">
        <v>96000</v>
      </c>
      <c r="D20" s="58">
        <v>96000</v>
      </c>
      <c r="E20" s="58">
        <v>18720</v>
      </c>
      <c r="F20" s="58">
        <v>24388.400000000001</v>
      </c>
      <c r="G20" s="58">
        <v>18659.099999999999</v>
      </c>
      <c r="H20" s="230">
        <f t="shared" si="2"/>
        <v>0.13900000000000001</v>
      </c>
      <c r="I20" s="219">
        <f t="shared" si="3"/>
        <v>0.997</v>
      </c>
      <c r="J20" s="95">
        <f t="shared" si="4"/>
        <v>-77340.899999999994</v>
      </c>
      <c r="K20" s="94">
        <f t="shared" si="5"/>
        <v>0.19400000000000001</v>
      </c>
      <c r="L20" s="98">
        <f t="shared" si="8"/>
        <v>-5729.3</v>
      </c>
      <c r="M20" s="22"/>
    </row>
    <row r="21" spans="1:13" s="19" customFormat="1" x14ac:dyDescent="0.2">
      <c r="A21" s="147" t="s">
        <v>184</v>
      </c>
      <c r="B21" s="46" t="s">
        <v>180</v>
      </c>
      <c r="C21" s="122">
        <v>49600</v>
      </c>
      <c r="D21" s="58">
        <v>49600</v>
      </c>
      <c r="E21" s="58">
        <v>5900</v>
      </c>
      <c r="F21" s="58">
        <v>4878.1000000000004</v>
      </c>
      <c r="G21" s="58">
        <v>5873.6</v>
      </c>
      <c r="H21" s="230">
        <f t="shared" si="2"/>
        <v>4.3999999999999997E-2</v>
      </c>
      <c r="I21" s="219">
        <f t="shared" si="3"/>
        <v>0.996</v>
      </c>
      <c r="J21" s="95">
        <f t="shared" si="4"/>
        <v>-43726.400000000001</v>
      </c>
      <c r="K21" s="94">
        <f t="shared" si="5"/>
        <v>0.11799999999999999</v>
      </c>
      <c r="L21" s="98">
        <f t="shared" si="8"/>
        <v>995.5</v>
      </c>
      <c r="M21" s="21"/>
    </row>
    <row r="22" spans="1:13" s="23" customFormat="1" x14ac:dyDescent="0.2">
      <c r="A22" s="42"/>
      <c r="B22" s="43" t="s">
        <v>17</v>
      </c>
      <c r="C22" s="119">
        <f>C23+C29+C37+C33</f>
        <v>82363.600000000006</v>
      </c>
      <c r="D22" s="119">
        <f>D23+D29+D37+D33</f>
        <v>93315.9</v>
      </c>
      <c r="E22" s="119">
        <f>E23+E29+E37+E33</f>
        <v>15779.7</v>
      </c>
      <c r="F22" s="119">
        <f>F23+F29+F37+F33</f>
        <v>14134.1</v>
      </c>
      <c r="G22" s="119">
        <f>G23+G29+G37+G33</f>
        <v>15727.5</v>
      </c>
      <c r="H22" s="241">
        <f t="shared" si="2"/>
        <v>0.11700000000000001</v>
      </c>
      <c r="I22" s="219">
        <f t="shared" si="3"/>
        <v>0.997</v>
      </c>
      <c r="J22" s="79">
        <f t="shared" si="4"/>
        <v>-77588.399999999994</v>
      </c>
      <c r="K22" s="78">
        <f t="shared" si="5"/>
        <v>0.16900000000000001</v>
      </c>
      <c r="L22" s="98">
        <f t="shared" si="8"/>
        <v>1593.4</v>
      </c>
      <c r="M22" s="22"/>
    </row>
    <row r="23" spans="1:13" s="19" customFormat="1" ht="40.5" x14ac:dyDescent="0.2">
      <c r="A23" s="42" t="s">
        <v>38</v>
      </c>
      <c r="B23" s="43" t="s">
        <v>1</v>
      </c>
      <c r="C23" s="141">
        <f>SUM(C24:C27)</f>
        <v>74672.5</v>
      </c>
      <c r="D23" s="141">
        <f t="shared" ref="D23:G23" si="19">SUM(D24:D27)</f>
        <v>74672.5</v>
      </c>
      <c r="E23" s="141">
        <f t="shared" si="19"/>
        <v>12401</v>
      </c>
      <c r="F23" s="141">
        <f t="shared" ref="F23" si="20">SUM(F24:F27)</f>
        <v>12461.1</v>
      </c>
      <c r="G23" s="141">
        <f t="shared" si="19"/>
        <v>12344.4</v>
      </c>
      <c r="H23" s="241">
        <f t="shared" si="2"/>
        <v>9.1999999999999998E-2</v>
      </c>
      <c r="I23" s="219">
        <f t="shared" si="3"/>
        <v>0.995</v>
      </c>
      <c r="J23" s="79">
        <f t="shared" si="4"/>
        <v>-62328.1</v>
      </c>
      <c r="K23" s="78">
        <f t="shared" si="5"/>
        <v>0.16500000000000001</v>
      </c>
      <c r="L23" s="98">
        <f t="shared" si="8"/>
        <v>-116.7</v>
      </c>
      <c r="M23" s="21"/>
    </row>
    <row r="24" spans="1:13" s="19" customFormat="1" ht="81" x14ac:dyDescent="0.2">
      <c r="A24" s="44" t="s">
        <v>163</v>
      </c>
      <c r="B24" s="46" t="s">
        <v>40</v>
      </c>
      <c r="C24" s="122">
        <v>65963</v>
      </c>
      <c r="D24" s="25">
        <v>65963</v>
      </c>
      <c r="E24" s="25">
        <v>9590</v>
      </c>
      <c r="F24" s="58">
        <v>9813</v>
      </c>
      <c r="G24" s="58">
        <v>9533.2000000000007</v>
      </c>
      <c r="H24" s="230">
        <f t="shared" si="2"/>
        <v>7.0999999999999994E-2</v>
      </c>
      <c r="I24" s="219">
        <f t="shared" si="3"/>
        <v>0.99399999999999999</v>
      </c>
      <c r="J24" s="95">
        <f t="shared" si="4"/>
        <v>-56429.8</v>
      </c>
      <c r="K24" s="94">
        <f t="shared" si="5"/>
        <v>0.14499999999999999</v>
      </c>
      <c r="L24" s="98">
        <f t="shared" si="8"/>
        <v>-279.8</v>
      </c>
      <c r="M24" s="21"/>
    </row>
    <row r="25" spans="1:13" s="19" customFormat="1" ht="27" x14ac:dyDescent="0.2">
      <c r="A25" s="147" t="s">
        <v>161</v>
      </c>
      <c r="B25" s="46" t="s">
        <v>139</v>
      </c>
      <c r="C25" s="122">
        <v>1832</v>
      </c>
      <c r="D25" s="25">
        <v>1832</v>
      </c>
      <c r="E25" s="25">
        <v>545</v>
      </c>
      <c r="F25" s="58">
        <v>574.20000000000005</v>
      </c>
      <c r="G25" s="58">
        <v>544.70000000000005</v>
      </c>
      <c r="H25" s="230">
        <f t="shared" si="2"/>
        <v>4.0000000000000001E-3</v>
      </c>
      <c r="I25" s="219">
        <f t="shared" si="3"/>
        <v>0.999</v>
      </c>
      <c r="J25" s="95">
        <f t="shared" si="4"/>
        <v>-1287.3</v>
      </c>
      <c r="K25" s="94">
        <f t="shared" si="5"/>
        <v>0.29699999999999999</v>
      </c>
      <c r="L25" s="98">
        <f t="shared" si="8"/>
        <v>-29.5</v>
      </c>
      <c r="M25" s="21"/>
    </row>
    <row r="26" spans="1:13" s="19" customFormat="1" ht="54" hidden="1" customHeight="1" x14ac:dyDescent="0.2">
      <c r="A26" s="147" t="s">
        <v>162</v>
      </c>
      <c r="B26" s="46" t="s">
        <v>131</v>
      </c>
      <c r="C26" s="122">
        <v>0</v>
      </c>
      <c r="D26" s="25">
        <v>0</v>
      </c>
      <c r="E26" s="25"/>
      <c r="F26" s="58">
        <v>0</v>
      </c>
      <c r="G26" s="58">
        <v>0</v>
      </c>
      <c r="H26" s="172">
        <f t="shared" si="2"/>
        <v>0</v>
      </c>
      <c r="I26" s="219" t="e">
        <f t="shared" si="3"/>
        <v>#DIV/0!</v>
      </c>
      <c r="J26" s="95">
        <f t="shared" si="4"/>
        <v>0</v>
      </c>
      <c r="K26" s="94" t="e">
        <f t="shared" si="5"/>
        <v>#DIV/0!</v>
      </c>
      <c r="L26" s="98">
        <f t="shared" si="8"/>
        <v>0</v>
      </c>
      <c r="M26" s="21"/>
    </row>
    <row r="27" spans="1:13" s="23" customFormat="1" ht="81" x14ac:dyDescent="0.2">
      <c r="A27" s="148" t="s">
        <v>194</v>
      </c>
      <c r="B27" s="45" t="s">
        <v>77</v>
      </c>
      <c r="C27" s="123">
        <v>6877.5</v>
      </c>
      <c r="D27" s="150">
        <v>6877.5</v>
      </c>
      <c r="E27" s="150">
        <v>2266</v>
      </c>
      <c r="F27" s="35">
        <f>2073.4+0.5</f>
        <v>2073.9</v>
      </c>
      <c r="G27" s="35">
        <f>2266+0.5</f>
        <v>2266.5</v>
      </c>
      <c r="H27" s="230">
        <f t="shared" si="2"/>
        <v>1.7000000000000001E-2</v>
      </c>
      <c r="I27" s="219">
        <f t="shared" si="3"/>
        <v>1</v>
      </c>
      <c r="J27" s="95">
        <f t="shared" si="4"/>
        <v>-4611</v>
      </c>
      <c r="K27" s="94">
        <f t="shared" si="5"/>
        <v>0.33</v>
      </c>
      <c r="L27" s="98">
        <f t="shared" si="8"/>
        <v>192.6</v>
      </c>
      <c r="M27" s="22"/>
    </row>
    <row r="28" spans="1:13" s="23" customFormat="1" ht="18" hidden="1" customHeight="1" x14ac:dyDescent="0.2">
      <c r="A28" s="167" t="s">
        <v>199</v>
      </c>
      <c r="B28" s="51" t="s">
        <v>207</v>
      </c>
      <c r="C28" s="164"/>
      <c r="D28" s="165"/>
      <c r="E28" s="165"/>
      <c r="F28" s="166"/>
      <c r="G28" s="166"/>
      <c r="H28" s="230">
        <f t="shared" si="2"/>
        <v>0</v>
      </c>
      <c r="I28" s="219" t="e">
        <f t="shared" si="3"/>
        <v>#DIV/0!</v>
      </c>
      <c r="J28" s="95">
        <f t="shared" si="4"/>
        <v>0</v>
      </c>
      <c r="K28" s="94"/>
      <c r="L28" s="98">
        <f t="shared" si="8"/>
        <v>0</v>
      </c>
      <c r="M28" s="22"/>
    </row>
    <row r="29" spans="1:13" s="19" customFormat="1" ht="27" x14ac:dyDescent="0.2">
      <c r="A29" s="50" t="s">
        <v>37</v>
      </c>
      <c r="B29" s="51" t="s">
        <v>2</v>
      </c>
      <c r="C29" s="124">
        <f>SUM(C30:C32)</f>
        <v>7691.1</v>
      </c>
      <c r="D29" s="124">
        <f t="shared" ref="D29:G29" si="21">SUM(D30:D32)</f>
        <v>18643.400000000001</v>
      </c>
      <c r="E29" s="124">
        <f t="shared" si="21"/>
        <v>3378.7</v>
      </c>
      <c r="F29" s="124">
        <f t="shared" ref="F29" si="22">SUM(F30:F32)</f>
        <v>1662.1</v>
      </c>
      <c r="G29" s="124">
        <f t="shared" si="21"/>
        <v>3353.2</v>
      </c>
      <c r="H29" s="241">
        <f t="shared" si="2"/>
        <v>2.5000000000000001E-2</v>
      </c>
      <c r="I29" s="219">
        <f t="shared" si="3"/>
        <v>0.99199999999999999</v>
      </c>
      <c r="J29" s="79">
        <f t="shared" si="4"/>
        <v>-15290.2</v>
      </c>
      <c r="K29" s="78">
        <f>G29/D29</f>
        <v>0.18</v>
      </c>
      <c r="L29" s="98">
        <f t="shared" si="8"/>
        <v>1691.1</v>
      </c>
      <c r="M29" s="21"/>
    </row>
    <row r="30" spans="1:13" s="19" customFormat="1" ht="87.75" customHeight="1" x14ac:dyDescent="0.2">
      <c r="A30" s="14" t="s">
        <v>164</v>
      </c>
      <c r="B30" s="45" t="s">
        <v>115</v>
      </c>
      <c r="C30" s="123">
        <v>1466.1</v>
      </c>
      <c r="D30" s="25">
        <v>12418.4</v>
      </c>
      <c r="E30" s="25">
        <v>1062.4000000000001</v>
      </c>
      <c r="F30" s="35">
        <v>195.4</v>
      </c>
      <c r="G30" s="35">
        <v>1050.4000000000001</v>
      </c>
      <c r="H30" s="230">
        <f t="shared" si="2"/>
        <v>8.0000000000000002E-3</v>
      </c>
      <c r="I30" s="219">
        <f t="shared" si="3"/>
        <v>0.98899999999999999</v>
      </c>
      <c r="J30" s="95">
        <f t="shared" si="4"/>
        <v>-11368</v>
      </c>
      <c r="K30" s="94">
        <f>G30/D30</f>
        <v>8.5000000000000006E-2</v>
      </c>
      <c r="L30" s="98">
        <f t="shared" si="8"/>
        <v>855</v>
      </c>
      <c r="M30" s="21"/>
    </row>
    <row r="31" spans="1:13" s="19" customFormat="1" ht="54" x14ac:dyDescent="0.2">
      <c r="A31" s="14" t="s">
        <v>214</v>
      </c>
      <c r="B31" s="45" t="s">
        <v>41</v>
      </c>
      <c r="C31" s="123">
        <v>6225</v>
      </c>
      <c r="D31" s="25">
        <v>6225</v>
      </c>
      <c r="E31" s="25">
        <v>2316.3000000000002</v>
      </c>
      <c r="F31" s="35">
        <f>1403.6+63.1</f>
        <v>1466.7</v>
      </c>
      <c r="G31" s="35">
        <f>2113+189.8</f>
        <v>2302.8000000000002</v>
      </c>
      <c r="H31" s="230">
        <f t="shared" si="2"/>
        <v>1.7000000000000001E-2</v>
      </c>
      <c r="I31" s="219">
        <f t="shared" si="3"/>
        <v>0.99399999999999999</v>
      </c>
      <c r="J31" s="95">
        <f t="shared" si="4"/>
        <v>-3922.2</v>
      </c>
      <c r="K31" s="94">
        <f>G31/D31</f>
        <v>0.37</v>
      </c>
      <c r="L31" s="98">
        <f t="shared" si="8"/>
        <v>836.1</v>
      </c>
      <c r="M31" s="21"/>
    </row>
    <row r="32" spans="1:13" s="19" customFormat="1" ht="54" hidden="1" customHeight="1" x14ac:dyDescent="0.2">
      <c r="A32" s="14" t="s">
        <v>166</v>
      </c>
      <c r="B32" s="45" t="s">
        <v>136</v>
      </c>
      <c r="C32" s="123">
        <v>0</v>
      </c>
      <c r="D32" s="25">
        <v>0</v>
      </c>
      <c r="E32" s="25"/>
      <c r="F32" s="35">
        <v>0</v>
      </c>
      <c r="G32" s="35">
        <v>0</v>
      </c>
      <c r="H32" s="230">
        <f t="shared" si="2"/>
        <v>0</v>
      </c>
      <c r="I32" s="219" t="e">
        <f t="shared" si="3"/>
        <v>#DIV/0!</v>
      </c>
      <c r="J32" s="95">
        <f t="shared" si="4"/>
        <v>0</v>
      </c>
      <c r="K32" s="94" t="str">
        <f>IF(G32=0,"0,0%", G32/D32)</f>
        <v>0,0%</v>
      </c>
      <c r="L32" s="98">
        <f t="shared" si="8"/>
        <v>0</v>
      </c>
      <c r="M32" s="21"/>
    </row>
    <row r="33" spans="1:13" s="19" customFormat="1" ht="12.75" customHeight="1" x14ac:dyDescent="0.2">
      <c r="A33" s="47" t="s">
        <v>134</v>
      </c>
      <c r="B33" s="48" t="s">
        <v>135</v>
      </c>
      <c r="C33" s="125">
        <f>SUM(C34:C36)</f>
        <v>0</v>
      </c>
      <c r="D33" s="125">
        <f t="shared" ref="D33:G33" si="23">SUM(D34:D36)</f>
        <v>0</v>
      </c>
      <c r="E33" s="125">
        <f t="shared" si="23"/>
        <v>0</v>
      </c>
      <c r="F33" s="125">
        <f t="shared" ref="F33" si="24">SUM(F34:F36)</f>
        <v>11</v>
      </c>
      <c r="G33" s="125">
        <f t="shared" si="23"/>
        <v>17.2</v>
      </c>
      <c r="H33" s="241">
        <f t="shared" si="2"/>
        <v>0</v>
      </c>
      <c r="I33" s="219">
        <v>0</v>
      </c>
      <c r="J33" s="79">
        <f t="shared" si="4"/>
        <v>17.2</v>
      </c>
      <c r="K33" s="94" t="str">
        <f>IF(D33=0,"0,0%", G33/D33)</f>
        <v>0,0%</v>
      </c>
      <c r="L33" s="98">
        <f t="shared" si="8"/>
        <v>6.2</v>
      </c>
      <c r="M33" s="21"/>
    </row>
    <row r="34" spans="1:13" s="19" customFormat="1" ht="40.5" hidden="1" customHeight="1" x14ac:dyDescent="0.2">
      <c r="A34" s="14" t="s">
        <v>225</v>
      </c>
      <c r="B34" s="45" t="s">
        <v>224</v>
      </c>
      <c r="C34" s="123">
        <v>0</v>
      </c>
      <c r="D34" s="25">
        <v>0</v>
      </c>
      <c r="E34" s="25"/>
      <c r="F34" s="35">
        <v>0</v>
      </c>
      <c r="G34" s="35">
        <v>0</v>
      </c>
      <c r="H34" s="230">
        <f t="shared" si="2"/>
        <v>0</v>
      </c>
      <c r="I34" s="219" t="e">
        <f>G34/E34</f>
        <v>#DIV/0!</v>
      </c>
      <c r="J34" s="95">
        <f t="shared" si="4"/>
        <v>0</v>
      </c>
      <c r="K34" s="94" t="str">
        <f>IF(D34=0,"0,0%", G34/D34)</f>
        <v>0,0%</v>
      </c>
      <c r="L34" s="98">
        <f t="shared" si="8"/>
        <v>0</v>
      </c>
      <c r="M34" s="21"/>
    </row>
    <row r="35" spans="1:13" s="19" customFormat="1" ht="54" x14ac:dyDescent="0.2">
      <c r="A35" s="14" t="s">
        <v>221</v>
      </c>
      <c r="B35" s="45" t="s">
        <v>154</v>
      </c>
      <c r="C35" s="123">
        <v>0</v>
      </c>
      <c r="D35" s="25">
        <v>0</v>
      </c>
      <c r="E35" s="25"/>
      <c r="F35" s="35">
        <v>11</v>
      </c>
      <c r="G35" s="35">
        <v>17.2</v>
      </c>
      <c r="H35" s="230">
        <f t="shared" si="2"/>
        <v>0</v>
      </c>
      <c r="I35" s="219">
        <v>0</v>
      </c>
      <c r="J35" s="95">
        <f t="shared" si="4"/>
        <v>17.2</v>
      </c>
      <c r="K35" s="94" t="str">
        <f>IF(D35=0,"0,0%", G35/D35)</f>
        <v>0,0%</v>
      </c>
      <c r="L35" s="98">
        <f t="shared" si="8"/>
        <v>6.2</v>
      </c>
      <c r="M35" s="21"/>
    </row>
    <row r="36" spans="1:13" s="19" customFormat="1" ht="54" hidden="1" customHeight="1" x14ac:dyDescent="0.2">
      <c r="A36" s="14" t="s">
        <v>227</v>
      </c>
      <c r="B36" s="45" t="s">
        <v>226</v>
      </c>
      <c r="C36" s="123">
        <v>0</v>
      </c>
      <c r="D36" s="25">
        <v>0</v>
      </c>
      <c r="E36" s="25"/>
      <c r="F36" s="35">
        <v>0</v>
      </c>
      <c r="G36" s="35">
        <v>0</v>
      </c>
      <c r="H36" s="230">
        <f t="shared" si="2"/>
        <v>0</v>
      </c>
      <c r="I36" s="219" t="e">
        <f>G36/E36</f>
        <v>#DIV/0!</v>
      </c>
      <c r="J36" s="95">
        <f t="shared" si="4"/>
        <v>0</v>
      </c>
      <c r="K36" s="94" t="str">
        <f>IF(D36=0,"0,0%", G36/D36)</f>
        <v>0,0%</v>
      </c>
      <c r="L36" s="98">
        <f t="shared" si="8"/>
        <v>0</v>
      </c>
      <c r="M36" s="21"/>
    </row>
    <row r="37" spans="1:13" s="19" customFormat="1" x14ac:dyDescent="0.2">
      <c r="A37" s="47" t="s">
        <v>3</v>
      </c>
      <c r="B37" s="48" t="s">
        <v>5</v>
      </c>
      <c r="C37" s="125">
        <f>SUM(C38:C39)</f>
        <v>0</v>
      </c>
      <c r="D37" s="125">
        <f t="shared" ref="D37:G37" si="25">SUM(D38:D39)</f>
        <v>0</v>
      </c>
      <c r="E37" s="125"/>
      <c r="F37" s="125">
        <f t="shared" ref="F37" si="26">SUM(F38:F39)</f>
        <v>-0.1</v>
      </c>
      <c r="G37" s="125">
        <f t="shared" si="25"/>
        <v>12.7</v>
      </c>
      <c r="H37" s="242">
        <f>H38+H39</f>
        <v>0</v>
      </c>
      <c r="I37" s="219">
        <v>0</v>
      </c>
      <c r="J37" s="79">
        <f t="shared" si="4"/>
        <v>12.7</v>
      </c>
      <c r="K37" s="94">
        <v>0</v>
      </c>
      <c r="L37" s="98">
        <f t="shared" si="8"/>
        <v>12.8</v>
      </c>
      <c r="M37" s="21"/>
    </row>
    <row r="38" spans="1:13" s="19" customFormat="1" ht="27" x14ac:dyDescent="0.2">
      <c r="A38" s="14" t="s">
        <v>155</v>
      </c>
      <c r="B38" s="45" t="s">
        <v>48</v>
      </c>
      <c r="C38" s="123">
        <v>0</v>
      </c>
      <c r="D38" s="25">
        <v>0</v>
      </c>
      <c r="E38" s="25"/>
      <c r="F38" s="35">
        <v>-0.1</v>
      </c>
      <c r="G38" s="35">
        <v>12.7</v>
      </c>
      <c r="H38" s="230">
        <f>G38/Всего_доходов_2003</f>
        <v>0</v>
      </c>
      <c r="I38" s="219">
        <v>0</v>
      </c>
      <c r="J38" s="95">
        <f t="shared" si="4"/>
        <v>12.7</v>
      </c>
      <c r="K38" s="94">
        <v>0</v>
      </c>
      <c r="L38" s="98">
        <f t="shared" si="8"/>
        <v>12.8</v>
      </c>
      <c r="M38" s="21"/>
    </row>
    <row r="39" spans="1:13" s="19" customFormat="1" ht="27" hidden="1" customHeight="1" x14ac:dyDescent="0.2">
      <c r="A39" s="14" t="s">
        <v>160</v>
      </c>
      <c r="B39" s="45" t="s">
        <v>165</v>
      </c>
      <c r="C39" s="123">
        <v>0</v>
      </c>
      <c r="D39" s="25">
        <v>0</v>
      </c>
      <c r="E39" s="25"/>
      <c r="F39" s="35">
        <v>0</v>
      </c>
      <c r="G39" s="35">
        <v>0</v>
      </c>
      <c r="H39" s="230">
        <f>G39/Всего_доходов_2003</f>
        <v>0</v>
      </c>
      <c r="I39" s="219" t="e">
        <f t="shared" ref="I39:I54" si="27">G39/E39</f>
        <v>#DIV/0!</v>
      </c>
      <c r="J39" s="95">
        <f t="shared" si="4"/>
        <v>0</v>
      </c>
      <c r="K39" s="94">
        <v>0</v>
      </c>
      <c r="L39" s="98">
        <f t="shared" si="8"/>
        <v>0</v>
      </c>
      <c r="M39" s="21"/>
    </row>
    <row r="40" spans="1:13" s="19" customFormat="1" x14ac:dyDescent="0.2">
      <c r="A40" s="47" t="s">
        <v>39</v>
      </c>
      <c r="B40" s="52" t="s">
        <v>4</v>
      </c>
      <c r="C40" s="125">
        <f>SUM(C41,C43,C50,C48,C52)</f>
        <v>32373.8</v>
      </c>
      <c r="D40" s="125">
        <f>SUM(D41,D43,D50,D48,D52)</f>
        <v>509764.1</v>
      </c>
      <c r="E40" s="125">
        <f>SUM(E41,E43,E50,E48,E52)</f>
        <v>7217.8</v>
      </c>
      <c r="F40" s="125">
        <f>SUM(F41,F43,F50,F48,F52)</f>
        <v>4662.8</v>
      </c>
      <c r="G40" s="125">
        <f>SUM(G41,G43,G50,G48,G52)</f>
        <v>7217.8</v>
      </c>
      <c r="H40" s="241">
        <f>G40/Всего_доходов_2003</f>
        <v>5.3999999999999999E-2</v>
      </c>
      <c r="I40" s="219">
        <f t="shared" si="27"/>
        <v>1</v>
      </c>
      <c r="J40" s="79">
        <f t="shared" si="4"/>
        <v>-502546.3</v>
      </c>
      <c r="K40" s="78">
        <f t="shared" ref="K40:K49" si="28">G40/D40</f>
        <v>1.4E-2</v>
      </c>
      <c r="L40" s="98">
        <f t="shared" si="8"/>
        <v>2555</v>
      </c>
      <c r="M40" s="21"/>
    </row>
    <row r="41" spans="1:13" s="19" customFormat="1" ht="27" x14ac:dyDescent="0.2">
      <c r="A41" s="53" t="s">
        <v>253</v>
      </c>
      <c r="B41" s="54" t="s">
        <v>185</v>
      </c>
      <c r="C41" s="125">
        <f>C42</f>
        <v>12375</v>
      </c>
      <c r="D41" s="125">
        <f t="shared" ref="D41:G41" si="29">D42</f>
        <v>12375</v>
      </c>
      <c r="E41" s="125">
        <f t="shared" si="29"/>
        <v>2939.4</v>
      </c>
      <c r="F41" s="125">
        <f t="shared" si="29"/>
        <v>2957.7</v>
      </c>
      <c r="G41" s="125">
        <f t="shared" si="29"/>
        <v>2939.4</v>
      </c>
      <c r="H41" s="241">
        <f>G41/Всего_доходов_2003</f>
        <v>2.1999999999999999E-2</v>
      </c>
      <c r="I41" s="219">
        <f t="shared" si="27"/>
        <v>1</v>
      </c>
      <c r="J41" s="79">
        <f t="shared" si="4"/>
        <v>-9435.6</v>
      </c>
      <c r="K41" s="78">
        <f t="shared" si="28"/>
        <v>0.23799999999999999</v>
      </c>
      <c r="L41" s="98">
        <f t="shared" si="8"/>
        <v>-18.3</v>
      </c>
      <c r="M41" s="21"/>
    </row>
    <row r="42" spans="1:13" s="19" customFormat="1" ht="27" x14ac:dyDescent="0.2">
      <c r="A42" s="55" t="s">
        <v>252</v>
      </c>
      <c r="B42" s="56" t="s">
        <v>186</v>
      </c>
      <c r="C42" s="123">
        <v>12375</v>
      </c>
      <c r="D42" s="151">
        <v>12375</v>
      </c>
      <c r="E42" s="35">
        <v>2939.4</v>
      </c>
      <c r="F42" s="35">
        <v>2957.7</v>
      </c>
      <c r="G42" s="35">
        <v>2939.4</v>
      </c>
      <c r="H42" s="230">
        <f>G42/Всего_доходов_2003</f>
        <v>2.1999999999999999E-2</v>
      </c>
      <c r="I42" s="219">
        <f t="shared" si="27"/>
        <v>1</v>
      </c>
      <c r="J42" s="95">
        <f t="shared" si="4"/>
        <v>-9435.6</v>
      </c>
      <c r="K42" s="94">
        <f t="shared" si="28"/>
        <v>0.23799999999999999</v>
      </c>
      <c r="L42" s="98">
        <f t="shared" si="8"/>
        <v>-18.3</v>
      </c>
      <c r="M42" s="21"/>
    </row>
    <row r="43" spans="1:13" s="19" customFormat="1" ht="40.5" customHeight="1" x14ac:dyDescent="0.2">
      <c r="A43" s="57" t="s">
        <v>259</v>
      </c>
      <c r="B43" s="52" t="s">
        <v>116</v>
      </c>
      <c r="C43" s="125">
        <f>SUM(C44:C47)</f>
        <v>6565.2</v>
      </c>
      <c r="D43" s="125">
        <f t="shared" ref="D43:H43" si="30">SUM(D44:D47)</f>
        <v>183900.5</v>
      </c>
      <c r="E43" s="125">
        <f t="shared" si="30"/>
        <v>920</v>
      </c>
      <c r="F43" s="125">
        <f t="shared" si="30"/>
        <v>0</v>
      </c>
      <c r="G43" s="125">
        <f t="shared" si="30"/>
        <v>920</v>
      </c>
      <c r="H43" s="125">
        <f t="shared" si="30"/>
        <v>0</v>
      </c>
      <c r="I43" s="219">
        <f t="shared" si="27"/>
        <v>1</v>
      </c>
      <c r="J43" s="78">
        <f>G43/Всего_доходов_2003</f>
        <v>7.0000000000000001E-3</v>
      </c>
      <c r="K43" s="78">
        <f t="shared" si="28"/>
        <v>5.0000000000000001E-3</v>
      </c>
      <c r="L43" s="98">
        <f t="shared" si="8"/>
        <v>920</v>
      </c>
      <c r="M43" s="21"/>
    </row>
    <row r="44" spans="1:13" s="23" customFormat="1" ht="60" customHeight="1" x14ac:dyDescent="0.25">
      <c r="A44" s="111" t="s">
        <v>251</v>
      </c>
      <c r="B44" s="110" t="s">
        <v>216</v>
      </c>
      <c r="C44" s="123">
        <v>0</v>
      </c>
      <c r="D44" s="151">
        <v>89755.3</v>
      </c>
      <c r="E44" s="35">
        <v>0</v>
      </c>
      <c r="F44" s="35">
        <v>0</v>
      </c>
      <c r="G44" s="35">
        <v>0</v>
      </c>
      <c r="H44" s="230">
        <f>G44/Всего_доходов_2003</f>
        <v>0</v>
      </c>
      <c r="I44" s="219">
        <v>0</v>
      </c>
      <c r="J44" s="95">
        <f>G44-D44</f>
        <v>-89755.3</v>
      </c>
      <c r="K44" s="94">
        <f t="shared" si="28"/>
        <v>0</v>
      </c>
      <c r="L44" s="98">
        <f t="shared" si="8"/>
        <v>0</v>
      </c>
    </row>
    <row r="45" spans="1:13" s="23" customFormat="1" ht="60" customHeight="1" x14ac:dyDescent="0.25">
      <c r="A45" s="111" t="s">
        <v>260</v>
      </c>
      <c r="B45" s="110" t="s">
        <v>261</v>
      </c>
      <c r="C45" s="123">
        <v>0</v>
      </c>
      <c r="D45" s="151">
        <v>72580</v>
      </c>
      <c r="E45" s="35">
        <v>0</v>
      </c>
      <c r="F45" s="35">
        <v>0</v>
      </c>
      <c r="G45" s="35">
        <v>0</v>
      </c>
      <c r="H45" s="230">
        <f>G45/Всего_доходов_2003</f>
        <v>0</v>
      </c>
      <c r="I45" s="219">
        <v>0</v>
      </c>
      <c r="J45" s="95">
        <f>G45-D45</f>
        <v>-72580</v>
      </c>
      <c r="K45" s="94">
        <f t="shared" si="28"/>
        <v>0</v>
      </c>
      <c r="L45" s="98">
        <f t="shared" si="8"/>
        <v>0</v>
      </c>
    </row>
    <row r="46" spans="1:13" s="23" customFormat="1" ht="60" customHeight="1" x14ac:dyDescent="0.25">
      <c r="A46" s="111" t="s">
        <v>262</v>
      </c>
      <c r="B46" s="110" t="s">
        <v>263</v>
      </c>
      <c r="C46" s="123">
        <v>6565.2</v>
      </c>
      <c r="D46" s="151">
        <v>6565.2</v>
      </c>
      <c r="E46" s="35">
        <v>920</v>
      </c>
      <c r="F46" s="35">
        <v>0</v>
      </c>
      <c r="G46" s="35">
        <v>920</v>
      </c>
      <c r="H46" s="230">
        <f>G46/Всего_доходов_2003</f>
        <v>7.0000000000000001E-3</v>
      </c>
      <c r="I46" s="219">
        <f t="shared" si="27"/>
        <v>1</v>
      </c>
      <c r="J46" s="95">
        <f>G46-D46</f>
        <v>-5645.2</v>
      </c>
      <c r="K46" s="94">
        <f t="shared" si="28"/>
        <v>0.14000000000000001</v>
      </c>
      <c r="L46" s="98">
        <f t="shared" si="8"/>
        <v>920</v>
      </c>
    </row>
    <row r="47" spans="1:13" s="23" customFormat="1" ht="78.75" customHeight="1" x14ac:dyDescent="0.25">
      <c r="A47" s="111" t="s">
        <v>258</v>
      </c>
      <c r="B47" s="110" t="s">
        <v>213</v>
      </c>
      <c r="C47" s="123">
        <v>0</v>
      </c>
      <c r="D47" s="151">
        <v>15000</v>
      </c>
      <c r="E47" s="35">
        <v>0</v>
      </c>
      <c r="F47" s="35">
        <v>0</v>
      </c>
      <c r="G47" s="35">
        <v>0</v>
      </c>
      <c r="H47" s="230">
        <f>G47/Всего_доходов_2003</f>
        <v>0</v>
      </c>
      <c r="I47" s="219">
        <v>0</v>
      </c>
      <c r="J47" s="95">
        <f>G47-D47</f>
        <v>-15000</v>
      </c>
      <c r="K47" s="94">
        <f t="shared" si="28"/>
        <v>0</v>
      </c>
      <c r="L47" s="98">
        <f t="shared" si="8"/>
        <v>0</v>
      </c>
    </row>
    <row r="48" spans="1:13" s="23" customFormat="1" ht="13.5" customHeight="1" x14ac:dyDescent="0.25">
      <c r="A48" s="142" t="s">
        <v>249</v>
      </c>
      <c r="B48" s="143" t="s">
        <v>195</v>
      </c>
      <c r="C48" s="126">
        <f>C49</f>
        <v>13433.6</v>
      </c>
      <c r="D48" s="126">
        <f t="shared" ref="D48:H48" si="31">D49</f>
        <v>13433.6</v>
      </c>
      <c r="E48" s="126">
        <f t="shared" si="31"/>
        <v>3358.4</v>
      </c>
      <c r="F48" s="126">
        <f t="shared" si="31"/>
        <v>1705.1</v>
      </c>
      <c r="G48" s="126">
        <f t="shared" si="31"/>
        <v>3358.4</v>
      </c>
      <c r="H48" s="126">
        <f t="shared" si="31"/>
        <v>0</v>
      </c>
      <c r="I48" s="219">
        <f t="shared" si="27"/>
        <v>1</v>
      </c>
      <c r="J48" s="219">
        <f t="shared" ref="J48:J53" si="32">G48/Всего_доходов_2003</f>
        <v>2.5000000000000001E-2</v>
      </c>
      <c r="K48" s="219">
        <f t="shared" si="28"/>
        <v>0.25</v>
      </c>
      <c r="L48" s="98">
        <f t="shared" si="8"/>
        <v>1653.3</v>
      </c>
    </row>
    <row r="49" spans="1:13" s="23" customFormat="1" ht="45" customHeight="1" x14ac:dyDescent="0.25">
      <c r="A49" s="111" t="s">
        <v>250</v>
      </c>
      <c r="B49" s="163" t="s">
        <v>215</v>
      </c>
      <c r="C49" s="123">
        <v>13433.6</v>
      </c>
      <c r="D49" s="151">
        <v>13433.6</v>
      </c>
      <c r="E49" s="35">
        <v>3358.4</v>
      </c>
      <c r="F49" s="35">
        <v>1705.1</v>
      </c>
      <c r="G49" s="35">
        <v>3358.4</v>
      </c>
      <c r="H49" s="183">
        <f t="shared" ref="H49:H54" si="33">G49/Всего_доходов_2003</f>
        <v>2.5000000000000001E-2</v>
      </c>
      <c r="I49" s="219">
        <f t="shared" si="27"/>
        <v>1</v>
      </c>
      <c r="J49" s="252">
        <f t="shared" si="32"/>
        <v>2.5000000000000001E-2</v>
      </c>
      <c r="K49" s="252">
        <f t="shared" si="28"/>
        <v>0.25</v>
      </c>
      <c r="L49" s="98">
        <f t="shared" si="8"/>
        <v>1653.3</v>
      </c>
    </row>
    <row r="50" spans="1:13" s="19" customFormat="1" x14ac:dyDescent="0.2">
      <c r="A50" s="57" t="s">
        <v>249</v>
      </c>
      <c r="B50" s="52" t="s">
        <v>222</v>
      </c>
      <c r="C50" s="126">
        <f>C51</f>
        <v>0</v>
      </c>
      <c r="D50" s="126">
        <f>D51</f>
        <v>299900</v>
      </c>
      <c r="E50" s="126">
        <f>E51</f>
        <v>0</v>
      </c>
      <c r="F50" s="126">
        <f>F51</f>
        <v>0</v>
      </c>
      <c r="G50" s="126">
        <f>G51</f>
        <v>0</v>
      </c>
      <c r="H50" s="241">
        <f t="shared" si="33"/>
        <v>0</v>
      </c>
      <c r="I50" s="219">
        <v>0</v>
      </c>
      <c r="J50" s="219">
        <f t="shared" si="32"/>
        <v>0</v>
      </c>
      <c r="K50" s="220">
        <f>G50-D50</f>
        <v>-299900</v>
      </c>
      <c r="L50" s="98">
        <f t="shared" si="8"/>
        <v>0</v>
      </c>
      <c r="M50" s="21"/>
    </row>
    <row r="51" spans="1:13" s="19" customFormat="1" ht="27" x14ac:dyDescent="0.2">
      <c r="A51" s="55" t="s">
        <v>248</v>
      </c>
      <c r="B51" s="56" t="s">
        <v>223</v>
      </c>
      <c r="C51" s="123">
        <v>0</v>
      </c>
      <c r="D51" s="151">
        <v>299900</v>
      </c>
      <c r="E51" s="35">
        <v>0</v>
      </c>
      <c r="F51" s="151">
        <v>0</v>
      </c>
      <c r="G51" s="151">
        <v>0</v>
      </c>
      <c r="H51" s="230">
        <f t="shared" si="33"/>
        <v>0</v>
      </c>
      <c r="I51" s="219">
        <v>0</v>
      </c>
      <c r="J51" s="252">
        <f t="shared" si="32"/>
        <v>0</v>
      </c>
      <c r="K51" s="253">
        <f>G51-D51</f>
        <v>-299900</v>
      </c>
      <c r="L51" s="98">
        <f t="shared" si="8"/>
        <v>0</v>
      </c>
      <c r="M51" s="21"/>
    </row>
    <row r="52" spans="1:13" s="19" customFormat="1" x14ac:dyDescent="0.2">
      <c r="A52" s="57" t="s">
        <v>256</v>
      </c>
      <c r="B52" s="52" t="s">
        <v>255</v>
      </c>
      <c r="C52" s="126">
        <f>SUM(C53)</f>
        <v>0</v>
      </c>
      <c r="D52" s="126">
        <f t="shared" ref="D52:G52" si="34">SUM(D53)</f>
        <v>155</v>
      </c>
      <c r="E52" s="126">
        <f t="shared" si="34"/>
        <v>0</v>
      </c>
      <c r="F52" s="126">
        <f t="shared" si="34"/>
        <v>0</v>
      </c>
      <c r="G52" s="126">
        <f t="shared" si="34"/>
        <v>0</v>
      </c>
      <c r="H52" s="241">
        <f t="shared" si="33"/>
        <v>0</v>
      </c>
      <c r="I52" s="219">
        <v>0</v>
      </c>
      <c r="J52" s="252">
        <f t="shared" si="32"/>
        <v>0</v>
      </c>
      <c r="K52" s="253">
        <f t="shared" ref="K52:K53" si="35">G52-D52</f>
        <v>-155</v>
      </c>
      <c r="L52" s="98">
        <f t="shared" si="8"/>
        <v>0</v>
      </c>
      <c r="M52" s="21"/>
    </row>
    <row r="53" spans="1:13" s="19" customFormat="1" ht="27" x14ac:dyDescent="0.2">
      <c r="A53" s="55" t="s">
        <v>257</v>
      </c>
      <c r="B53" s="56" t="s">
        <v>254</v>
      </c>
      <c r="C53" s="123">
        <v>0</v>
      </c>
      <c r="D53" s="151">
        <v>155</v>
      </c>
      <c r="E53" s="35">
        <v>0</v>
      </c>
      <c r="F53" s="151">
        <v>0</v>
      </c>
      <c r="G53" s="151">
        <v>0</v>
      </c>
      <c r="H53" s="230">
        <f t="shared" si="33"/>
        <v>0</v>
      </c>
      <c r="I53" s="219">
        <v>0</v>
      </c>
      <c r="J53" s="252">
        <f t="shared" si="32"/>
        <v>0</v>
      </c>
      <c r="K53" s="253">
        <f t="shared" si="35"/>
        <v>-155</v>
      </c>
      <c r="L53" s="98">
        <f t="shared" si="8"/>
        <v>0</v>
      </c>
      <c r="M53" s="21"/>
    </row>
    <row r="54" spans="1:13" s="24" customFormat="1" x14ac:dyDescent="0.2">
      <c r="A54" s="117"/>
      <c r="B54" s="238" t="s">
        <v>6</v>
      </c>
      <c r="C54" s="239">
        <f>C6+C40</f>
        <v>689100.1</v>
      </c>
      <c r="D54" s="239">
        <f>D6+D40</f>
        <v>1177442.7</v>
      </c>
      <c r="E54" s="239">
        <f>E6+E40</f>
        <v>134892.70000000001</v>
      </c>
      <c r="F54" s="239">
        <f>F6+F40</f>
        <v>121495.2</v>
      </c>
      <c r="G54" s="239">
        <f>G6+G40</f>
        <v>134105.5</v>
      </c>
      <c r="H54" s="78">
        <f t="shared" si="33"/>
        <v>1</v>
      </c>
      <c r="I54" s="219">
        <f t="shared" si="27"/>
        <v>0.99399999999999999</v>
      </c>
      <c r="J54" s="79">
        <f>G54-D54</f>
        <v>-1043337.2</v>
      </c>
      <c r="K54" s="78">
        <f>G54/D54</f>
        <v>0.114</v>
      </c>
      <c r="L54" s="98">
        <f t="shared" si="8"/>
        <v>12610.3</v>
      </c>
    </row>
    <row r="55" spans="1:13" s="12" customFormat="1" x14ac:dyDescent="0.2">
      <c r="A55" s="41"/>
      <c r="B55" s="4"/>
      <c r="C55" s="4"/>
      <c r="D55" s="176"/>
      <c r="E55" s="176"/>
      <c r="F55" s="227"/>
      <c r="G55" s="180"/>
      <c r="H55" s="184"/>
      <c r="I55" s="223"/>
      <c r="J55" s="185"/>
      <c r="K55" s="186"/>
      <c r="L55" s="180"/>
    </row>
    <row r="56" spans="1:13" ht="16.5" x14ac:dyDescent="0.2">
      <c r="A56" s="16" t="s">
        <v>10</v>
      </c>
      <c r="B56" s="127" t="s">
        <v>7</v>
      </c>
      <c r="C56" s="4"/>
      <c r="D56" s="256"/>
      <c r="E56" s="256"/>
      <c r="F56" s="118"/>
      <c r="G56" s="118"/>
      <c r="H56" s="187"/>
      <c r="I56" s="223"/>
      <c r="J56" s="188"/>
      <c r="K56" s="187"/>
      <c r="L56" s="6"/>
    </row>
    <row r="57" spans="1:13" s="24" customFormat="1" x14ac:dyDescent="0.2">
      <c r="A57" s="76" t="s">
        <v>21</v>
      </c>
      <c r="B57" s="240" t="s">
        <v>25</v>
      </c>
      <c r="C57" s="77">
        <f>C58+C59+C60+C63+C66+C67</f>
        <v>13979.2</v>
      </c>
      <c r="D57" s="77">
        <f>D58+D59+D60+D63+D66+D67</f>
        <v>25049.1</v>
      </c>
      <c r="E57" s="77">
        <f>E58+E59+E60+E63+E66+E67</f>
        <v>5983.6</v>
      </c>
      <c r="F57" s="77">
        <f>F58+F59+F60+F67+F66</f>
        <v>4430.5</v>
      </c>
      <c r="G57" s="77">
        <f>G58+G59+G60+G67+G66</f>
        <v>5983.6</v>
      </c>
      <c r="H57" s="78">
        <f>G57/G210</f>
        <v>4.2999999999999997E-2</v>
      </c>
      <c r="I57" s="219">
        <f>G57/E57</f>
        <v>1</v>
      </c>
      <c r="J57" s="79">
        <f>G57-D57</f>
        <v>-19065.5</v>
      </c>
      <c r="K57" s="78">
        <f>G57/D57</f>
        <v>0.23899999999999999</v>
      </c>
      <c r="L57" s="80">
        <f>G57-F57</f>
        <v>1553.1</v>
      </c>
    </row>
    <row r="58" spans="1:13" ht="40.5" x14ac:dyDescent="0.2">
      <c r="A58" s="15" t="s">
        <v>45</v>
      </c>
      <c r="B58" s="9" t="s">
        <v>53</v>
      </c>
      <c r="C58" s="102">
        <v>2035.6</v>
      </c>
      <c r="D58" s="178">
        <v>2035.6</v>
      </c>
      <c r="E58" s="178">
        <v>535.20000000000005</v>
      </c>
      <c r="F58" s="6">
        <v>521.9</v>
      </c>
      <c r="G58" s="6">
        <v>535.20000000000005</v>
      </c>
      <c r="H58" s="201">
        <f>G58/$G$210</f>
        <v>4.0000000000000001E-3</v>
      </c>
      <c r="I58" s="223">
        <f>G58/E58</f>
        <v>1</v>
      </c>
      <c r="J58" s="202">
        <f>G58-D58</f>
        <v>-1500.4</v>
      </c>
      <c r="K58" s="201">
        <f>G58/D58</f>
        <v>0.26300000000000001</v>
      </c>
      <c r="L58" s="149">
        <f>G58-F58</f>
        <v>13.3</v>
      </c>
    </row>
    <row r="59" spans="1:13" ht="40.5" x14ac:dyDescent="0.2">
      <c r="A59" s="15" t="s">
        <v>46</v>
      </c>
      <c r="B59" s="9" t="s">
        <v>117</v>
      </c>
      <c r="C59" s="102">
        <v>5016.5</v>
      </c>
      <c r="D59" s="178">
        <v>5016.3999999999996</v>
      </c>
      <c r="E59" s="178">
        <v>1168.2</v>
      </c>
      <c r="F59" s="6">
        <v>1919.6</v>
      </c>
      <c r="G59" s="6">
        <v>1168.2</v>
      </c>
      <c r="H59" s="201">
        <f>G59/$G$210</f>
        <v>8.0000000000000002E-3</v>
      </c>
      <c r="I59" s="223">
        <f>G59/E59</f>
        <v>1</v>
      </c>
      <c r="J59" s="202">
        <f>G59-D59</f>
        <v>-3848.2</v>
      </c>
      <c r="K59" s="201">
        <f>G59/D59</f>
        <v>0.23300000000000001</v>
      </c>
      <c r="L59" s="149">
        <f t="shared" ref="L59:L74" si="36">G59-F59</f>
        <v>-751.4</v>
      </c>
    </row>
    <row r="60" spans="1:13" ht="54" x14ac:dyDescent="0.2">
      <c r="A60" s="15" t="s">
        <v>140</v>
      </c>
      <c r="B60" s="9" t="s">
        <v>118</v>
      </c>
      <c r="C60" s="102">
        <v>4465.1000000000004</v>
      </c>
      <c r="D60" s="178">
        <v>4465.1000000000004</v>
      </c>
      <c r="E60" s="178">
        <v>974.4</v>
      </c>
      <c r="F60" s="6">
        <v>1109.0999999999999</v>
      </c>
      <c r="G60" s="6">
        <v>974.4</v>
      </c>
      <c r="H60" s="201">
        <f>G60/$G$210</f>
        <v>7.0000000000000001E-3</v>
      </c>
      <c r="I60" s="223">
        <f>G60/E60</f>
        <v>1</v>
      </c>
      <c r="J60" s="202">
        <f>G60-D60</f>
        <v>-3490.7</v>
      </c>
      <c r="K60" s="201">
        <f>G60/D60</f>
        <v>0.218</v>
      </c>
      <c r="L60" s="149">
        <f t="shared" si="36"/>
        <v>-134.69999999999999</v>
      </c>
    </row>
    <row r="61" spans="1:13" x14ac:dyDescent="0.2">
      <c r="A61" s="15"/>
      <c r="B61" s="9" t="s">
        <v>27</v>
      </c>
      <c r="C61" s="102"/>
      <c r="D61" s="178"/>
      <c r="E61" s="178"/>
      <c r="F61" s="6"/>
      <c r="G61" s="6"/>
      <c r="H61" s="201"/>
      <c r="I61" s="223"/>
      <c r="J61" s="202"/>
      <c r="K61" s="201"/>
      <c r="L61" s="149">
        <f t="shared" si="36"/>
        <v>0</v>
      </c>
    </row>
    <row r="62" spans="1:13" s="40" customFormat="1" ht="40.5" x14ac:dyDescent="0.2">
      <c r="A62" s="243" t="s">
        <v>231</v>
      </c>
      <c r="B62" s="34" t="s">
        <v>203</v>
      </c>
      <c r="C62" s="129">
        <v>4465.1000000000004</v>
      </c>
      <c r="D62" s="179">
        <v>4465.1000000000004</v>
      </c>
      <c r="E62" s="179">
        <v>974.4</v>
      </c>
      <c r="F62" s="179">
        <v>1109.0999999999999</v>
      </c>
      <c r="G62" s="179">
        <v>974.3</v>
      </c>
      <c r="H62" s="230">
        <f t="shared" ref="H62:H67" si="37">G62/$G$210</f>
        <v>7.0000000000000001E-3</v>
      </c>
      <c r="I62" s="223">
        <f>G62/E62</f>
        <v>1</v>
      </c>
      <c r="J62" s="229">
        <f t="shared" ref="J62:J67" si="38">G62-D62</f>
        <v>-3490.8</v>
      </c>
      <c r="K62" s="230">
        <f>G62/D62</f>
        <v>0.218</v>
      </c>
      <c r="L62" s="149">
        <f t="shared" si="36"/>
        <v>-134.80000000000001</v>
      </c>
    </row>
    <row r="63" spans="1:13" ht="40.5" hidden="1" customHeight="1" x14ac:dyDescent="0.2">
      <c r="A63" s="15" t="s">
        <v>55</v>
      </c>
      <c r="B63" s="9" t="s">
        <v>119</v>
      </c>
      <c r="C63" s="102">
        <v>0</v>
      </c>
      <c r="D63" s="178">
        <v>0</v>
      </c>
      <c r="E63" s="178"/>
      <c r="F63" s="6">
        <v>0</v>
      </c>
      <c r="G63" s="6">
        <v>0</v>
      </c>
      <c r="H63" s="230">
        <f t="shared" si="37"/>
        <v>0</v>
      </c>
      <c r="I63" s="223" t="e">
        <f>G63/E63</f>
        <v>#DIV/0!</v>
      </c>
      <c r="J63" s="229">
        <f t="shared" si="38"/>
        <v>0</v>
      </c>
      <c r="K63" s="230" t="e">
        <f>G63/D63</f>
        <v>#DIV/0!</v>
      </c>
      <c r="L63" s="149">
        <f t="shared" si="36"/>
        <v>0</v>
      </c>
    </row>
    <row r="64" spans="1:13" ht="13.5" hidden="1" customHeight="1" x14ac:dyDescent="0.2">
      <c r="A64" s="15"/>
      <c r="B64" s="9" t="s">
        <v>27</v>
      </c>
      <c r="C64" s="102"/>
      <c r="D64" s="178"/>
      <c r="E64" s="178"/>
      <c r="F64" s="6"/>
      <c r="G64" s="6"/>
      <c r="H64" s="230">
        <f t="shared" si="37"/>
        <v>0</v>
      </c>
      <c r="I64" s="223" t="e">
        <f>G64/E64</f>
        <v>#DIV/0!</v>
      </c>
      <c r="J64" s="229">
        <f t="shared" si="38"/>
        <v>0</v>
      </c>
      <c r="K64" s="230" t="e">
        <f>G64/D64</f>
        <v>#DIV/0!</v>
      </c>
      <c r="L64" s="149">
        <f t="shared" si="36"/>
        <v>0</v>
      </c>
    </row>
    <row r="65" spans="1:12" s="40" customFormat="1" ht="54" hidden="1" customHeight="1" x14ac:dyDescent="0.2">
      <c r="A65" s="15"/>
      <c r="B65" s="34" t="s">
        <v>137</v>
      </c>
      <c r="C65" s="129">
        <v>0</v>
      </c>
      <c r="D65" s="179">
        <v>0</v>
      </c>
      <c r="E65" s="179"/>
      <c r="F65" s="179">
        <v>0</v>
      </c>
      <c r="G65" s="179">
        <v>0</v>
      </c>
      <c r="H65" s="230">
        <f t="shared" si="37"/>
        <v>0</v>
      </c>
      <c r="I65" s="223" t="e">
        <f>G65/E65</f>
        <v>#DIV/0!</v>
      </c>
      <c r="J65" s="229">
        <f t="shared" si="38"/>
        <v>0</v>
      </c>
      <c r="K65" s="230" t="e">
        <f>G65/D65</f>
        <v>#DIV/0!</v>
      </c>
      <c r="L65" s="149">
        <f t="shared" si="36"/>
        <v>0</v>
      </c>
    </row>
    <row r="66" spans="1:12" hidden="1" x14ac:dyDescent="0.2">
      <c r="A66" s="15" t="s">
        <v>70</v>
      </c>
      <c r="B66" s="9" t="s">
        <v>23</v>
      </c>
      <c r="C66" s="102">
        <v>0</v>
      </c>
      <c r="D66" s="178">
        <v>0</v>
      </c>
      <c r="E66" s="178">
        <v>0</v>
      </c>
      <c r="F66" s="6">
        <v>0</v>
      </c>
      <c r="G66" s="6">
        <v>0</v>
      </c>
      <c r="H66" s="201">
        <f t="shared" si="37"/>
        <v>0</v>
      </c>
      <c r="I66" s="223">
        <v>0</v>
      </c>
      <c r="J66" s="202">
        <f t="shared" si="38"/>
        <v>0</v>
      </c>
      <c r="K66" s="201">
        <v>0</v>
      </c>
      <c r="L66" s="149">
        <f t="shared" si="36"/>
        <v>0</v>
      </c>
    </row>
    <row r="67" spans="1:12" s="1" customFormat="1" x14ac:dyDescent="0.2">
      <c r="A67" s="15" t="s">
        <v>74</v>
      </c>
      <c r="B67" s="9" t="s">
        <v>120</v>
      </c>
      <c r="C67" s="102">
        <v>2462</v>
      </c>
      <c r="D67" s="178">
        <v>13532</v>
      </c>
      <c r="E67" s="178">
        <v>3305.8</v>
      </c>
      <c r="F67" s="6">
        <v>879.9</v>
      </c>
      <c r="G67" s="6">
        <v>3305.8</v>
      </c>
      <c r="H67" s="201">
        <f t="shared" si="37"/>
        <v>2.4E-2</v>
      </c>
      <c r="I67" s="223">
        <f>G67/E67</f>
        <v>1</v>
      </c>
      <c r="J67" s="202">
        <f t="shared" si="38"/>
        <v>-10226.200000000001</v>
      </c>
      <c r="K67" s="201">
        <f>G67/D67</f>
        <v>0.24399999999999999</v>
      </c>
      <c r="L67" s="149">
        <f t="shared" si="36"/>
        <v>2425.9</v>
      </c>
    </row>
    <row r="68" spans="1:12" s="1" customFormat="1" ht="13.5" customHeight="1" x14ac:dyDescent="0.2">
      <c r="A68" s="15"/>
      <c r="B68" s="7" t="s">
        <v>27</v>
      </c>
      <c r="C68" s="102"/>
      <c r="D68" s="178"/>
      <c r="E68" s="178"/>
      <c r="F68" s="6"/>
      <c r="G68" s="6"/>
      <c r="H68" s="201"/>
      <c r="I68" s="223"/>
      <c r="J68" s="202"/>
      <c r="K68" s="201"/>
      <c r="L68" s="149">
        <f t="shared" si="36"/>
        <v>0</v>
      </c>
    </row>
    <row r="69" spans="1:12" s="1" customFormat="1" ht="40.5" hidden="1" customHeight="1" x14ac:dyDescent="0.2">
      <c r="A69" s="15"/>
      <c r="B69" s="8" t="s">
        <v>99</v>
      </c>
      <c r="C69" s="102"/>
      <c r="D69" s="178"/>
      <c r="E69" s="178"/>
      <c r="F69" s="6"/>
      <c r="G69" s="6"/>
      <c r="H69" s="201">
        <f>G69/$G$210</f>
        <v>0</v>
      </c>
      <c r="I69" s="223"/>
      <c r="J69" s="202">
        <f>G69-D69</f>
        <v>0</v>
      </c>
      <c r="K69" s="201" t="e">
        <f>G69/D69</f>
        <v>#DIV/0!</v>
      </c>
      <c r="L69" s="149">
        <f t="shared" si="36"/>
        <v>0</v>
      </c>
    </row>
    <row r="70" spans="1:12" s="1" customFormat="1" ht="13.5" hidden="1" customHeight="1" x14ac:dyDescent="0.2">
      <c r="A70" s="15"/>
      <c r="B70" s="8" t="s">
        <v>100</v>
      </c>
      <c r="C70" s="102"/>
      <c r="D70" s="178"/>
      <c r="E70" s="178"/>
      <c r="F70" s="6"/>
      <c r="G70" s="6"/>
      <c r="H70" s="201">
        <f>G70/$G$210</f>
        <v>0</v>
      </c>
      <c r="I70" s="223"/>
      <c r="J70" s="202">
        <f>G70-D70</f>
        <v>0</v>
      </c>
      <c r="K70" s="201" t="e">
        <f>G70/D70</f>
        <v>#DIV/0!</v>
      </c>
      <c r="L70" s="149">
        <f t="shared" si="36"/>
        <v>0</v>
      </c>
    </row>
    <row r="71" spans="1:12" s="1" customFormat="1" x14ac:dyDescent="0.2">
      <c r="A71" s="106"/>
      <c r="B71" s="136" t="s">
        <v>125</v>
      </c>
      <c r="C71" s="112"/>
      <c r="D71" s="178"/>
      <c r="E71" s="178"/>
      <c r="F71" s="6"/>
      <c r="G71" s="6"/>
      <c r="H71" s="201"/>
      <c r="I71" s="223"/>
      <c r="J71" s="202"/>
      <c r="K71" s="201"/>
      <c r="L71" s="149">
        <f t="shared" si="36"/>
        <v>0</v>
      </c>
    </row>
    <row r="72" spans="1:12" x14ac:dyDescent="0.2">
      <c r="A72" s="99"/>
      <c r="B72" s="100" t="s">
        <v>101</v>
      </c>
      <c r="C72" s="112">
        <v>4563.5</v>
      </c>
      <c r="D72" s="6">
        <v>6718.6</v>
      </c>
      <c r="E72" s="6">
        <v>1673.3</v>
      </c>
      <c r="F72" s="6">
        <v>2314.1</v>
      </c>
      <c r="G72" s="6">
        <v>1673.3</v>
      </c>
      <c r="H72" s="201">
        <f>G72/$G$210</f>
        <v>1.2E-2</v>
      </c>
      <c r="I72" s="223">
        <f>G72/E72</f>
        <v>1</v>
      </c>
      <c r="J72" s="202">
        <f>G72-D72</f>
        <v>-5045.3</v>
      </c>
      <c r="K72" s="201">
        <f>G72/D72</f>
        <v>0.249</v>
      </c>
      <c r="L72" s="149">
        <f t="shared" si="36"/>
        <v>-640.79999999999995</v>
      </c>
    </row>
    <row r="73" spans="1:12" ht="13.5" hidden="1" customHeight="1" x14ac:dyDescent="0.2">
      <c r="A73" s="106"/>
      <c r="B73" s="100" t="s">
        <v>104</v>
      </c>
      <c r="C73" s="112">
        <v>0</v>
      </c>
      <c r="D73" s="6">
        <v>0</v>
      </c>
      <c r="E73" s="6"/>
      <c r="F73" s="6">
        <v>0</v>
      </c>
      <c r="G73" s="6">
        <v>0</v>
      </c>
      <c r="H73" s="201">
        <f>G73/$G$210</f>
        <v>0</v>
      </c>
      <c r="I73" s="223" t="e">
        <f>G73/E73</f>
        <v>#DIV/0!</v>
      </c>
      <c r="J73" s="202">
        <f>G73-D73</f>
        <v>0</v>
      </c>
      <c r="K73" s="201" t="str">
        <f>IF(G73=0,"0,0%", G73/D73)</f>
        <v>0,0%</v>
      </c>
      <c r="L73" s="149">
        <f t="shared" si="36"/>
        <v>0</v>
      </c>
    </row>
    <row r="74" spans="1:12" x14ac:dyDescent="0.2">
      <c r="A74" s="99"/>
      <c r="B74" s="115" t="s">
        <v>146</v>
      </c>
      <c r="C74" s="112">
        <v>6717.1</v>
      </c>
      <c r="D74" s="178">
        <v>7717.1</v>
      </c>
      <c r="E74" s="178">
        <v>1280.0999999999999</v>
      </c>
      <c r="F74" s="178">
        <v>1470.3</v>
      </c>
      <c r="G74" s="178">
        <v>1280.0999999999999</v>
      </c>
      <c r="H74" s="201">
        <f>G74/$G$210</f>
        <v>8.9999999999999993E-3</v>
      </c>
      <c r="I74" s="223">
        <f>G74/E74</f>
        <v>1</v>
      </c>
      <c r="J74" s="202">
        <f>G74-D74</f>
        <v>-6437</v>
      </c>
      <c r="K74" s="201">
        <f>G74/D74</f>
        <v>0.16600000000000001</v>
      </c>
      <c r="L74" s="149">
        <f t="shared" si="36"/>
        <v>-190.2</v>
      </c>
    </row>
    <row r="75" spans="1:12" s="24" customFormat="1" ht="27" x14ac:dyDescent="0.2">
      <c r="A75" s="76" t="s">
        <v>90</v>
      </c>
      <c r="B75" s="81" t="s">
        <v>91</v>
      </c>
      <c r="C75" s="77">
        <f>C77+C79</f>
        <v>12010.1</v>
      </c>
      <c r="D75" s="77">
        <f t="shared" ref="D75:G75" si="39">D77+D79</f>
        <v>12010.1</v>
      </c>
      <c r="E75" s="77">
        <f t="shared" si="39"/>
        <v>3449</v>
      </c>
      <c r="F75" s="77">
        <f t="shared" ref="F75" si="40">F77+F79</f>
        <v>2917.7</v>
      </c>
      <c r="G75" s="77">
        <f t="shared" si="39"/>
        <v>3449</v>
      </c>
      <c r="H75" s="78">
        <f>G75/$G$210</f>
        <v>2.5000000000000001E-2</v>
      </c>
      <c r="I75" s="219">
        <f>G75/E75</f>
        <v>1</v>
      </c>
      <c r="J75" s="79">
        <f>G75-D75</f>
        <v>-8561.1</v>
      </c>
      <c r="K75" s="78">
        <f>G75/D75</f>
        <v>0.28699999999999998</v>
      </c>
      <c r="L75" s="80">
        <f>G75-F75</f>
        <v>531.29999999999995</v>
      </c>
    </row>
    <row r="76" spans="1:12" s="24" customFormat="1" x14ac:dyDescent="0.2">
      <c r="A76" s="17"/>
      <c r="B76" s="144" t="s">
        <v>142</v>
      </c>
      <c r="C76" s="157"/>
      <c r="D76" s="189"/>
      <c r="E76" s="189"/>
      <c r="F76" s="189"/>
      <c r="G76" s="189"/>
      <c r="H76" s="181"/>
      <c r="I76" s="223"/>
      <c r="J76" s="182"/>
      <c r="K76" s="181"/>
      <c r="L76" s="190"/>
    </row>
    <row r="77" spans="1:12" s="40" customFormat="1" ht="40.5" hidden="1" customHeight="1" x14ac:dyDescent="0.2">
      <c r="A77" s="15" t="s">
        <v>141</v>
      </c>
      <c r="B77" s="18" t="s">
        <v>111</v>
      </c>
      <c r="C77" s="130">
        <v>0</v>
      </c>
      <c r="D77" s="175">
        <v>0</v>
      </c>
      <c r="E77" s="175"/>
      <c r="F77" s="175">
        <v>0</v>
      </c>
      <c r="G77" s="175">
        <v>0</v>
      </c>
      <c r="H77" s="173">
        <f>G77/$G$210</f>
        <v>0</v>
      </c>
      <c r="I77" s="219" t="e">
        <f t="shared" ref="I77:I83" si="41">G77/E77</f>
        <v>#DIV/0!</v>
      </c>
      <c r="J77" s="174">
        <f>G77-D77</f>
        <v>0</v>
      </c>
      <c r="K77" s="173" t="e">
        <f>G77/D77</f>
        <v>#DIV/0!</v>
      </c>
      <c r="L77" s="169" t="e">
        <f>G77-#REF!</f>
        <v>#REF!</v>
      </c>
    </row>
    <row r="78" spans="1:12" s="40" customFormat="1" ht="13.5" hidden="1" customHeight="1" x14ac:dyDescent="0.2">
      <c r="A78" s="15"/>
      <c r="B78" s="7" t="s">
        <v>27</v>
      </c>
      <c r="C78" s="130"/>
      <c r="D78" s="175"/>
      <c r="E78" s="175"/>
      <c r="F78" s="170"/>
      <c r="G78" s="170"/>
      <c r="H78" s="173"/>
      <c r="I78" s="219" t="e">
        <f t="shared" si="41"/>
        <v>#DIV/0!</v>
      </c>
      <c r="J78" s="174"/>
      <c r="K78" s="173"/>
      <c r="L78" s="169"/>
    </row>
    <row r="79" spans="1:12" s="40" customFormat="1" ht="40.5" x14ac:dyDescent="0.2">
      <c r="A79" s="15" t="s">
        <v>141</v>
      </c>
      <c r="B79" s="34" t="s">
        <v>143</v>
      </c>
      <c r="C79" s="129">
        <v>12010.1</v>
      </c>
      <c r="D79" s="179">
        <v>12010.1</v>
      </c>
      <c r="E79" s="179">
        <v>3449</v>
      </c>
      <c r="F79" s="179">
        <v>2917.7</v>
      </c>
      <c r="G79" s="179">
        <v>3449</v>
      </c>
      <c r="H79" s="230">
        <f>G79/$G$210</f>
        <v>2.5000000000000001E-2</v>
      </c>
      <c r="I79" s="223">
        <f t="shared" si="41"/>
        <v>1</v>
      </c>
      <c r="J79" s="229">
        <f>G79-D79</f>
        <v>-8561.1</v>
      </c>
      <c r="K79" s="230">
        <f>G79/D79</f>
        <v>0.28699999999999998</v>
      </c>
      <c r="L79" s="192">
        <f>G79-F79</f>
        <v>531.29999999999995</v>
      </c>
    </row>
    <row r="80" spans="1:12" s="40" customFormat="1" ht="13.5" hidden="1" customHeight="1" x14ac:dyDescent="0.2">
      <c r="A80" s="106"/>
      <c r="B80" s="136" t="s">
        <v>126</v>
      </c>
      <c r="C80" s="113"/>
      <c r="D80" s="191"/>
      <c r="E80" s="191"/>
      <c r="F80" s="179"/>
      <c r="G80" s="179"/>
      <c r="H80" s="201"/>
      <c r="I80" s="219" t="e">
        <f t="shared" si="41"/>
        <v>#DIV/0!</v>
      </c>
      <c r="J80" s="202"/>
      <c r="K80" s="201"/>
      <c r="L80" s="118"/>
    </row>
    <row r="81" spans="1:12" s="40" customFormat="1" ht="13.5" hidden="1" customHeight="1" x14ac:dyDescent="0.2">
      <c r="A81" s="106"/>
      <c r="B81" s="115" t="s">
        <v>110</v>
      </c>
      <c r="C81" s="113"/>
      <c r="D81" s="191"/>
      <c r="E81" s="191"/>
      <c r="F81" s="179">
        <v>0</v>
      </c>
      <c r="G81" s="179">
        <v>0</v>
      </c>
      <c r="H81" s="201">
        <f>G81/$G$210</f>
        <v>0</v>
      </c>
      <c r="I81" s="219" t="e">
        <f t="shared" si="41"/>
        <v>#DIV/0!</v>
      </c>
      <c r="J81" s="202">
        <f>G81-D81</f>
        <v>0</v>
      </c>
      <c r="K81" s="201" t="e">
        <f>G81/D81</f>
        <v>#DIV/0!</v>
      </c>
      <c r="L81" s="118" t="e">
        <f>G81-#REF!</f>
        <v>#REF!</v>
      </c>
    </row>
    <row r="82" spans="1:12" s="24" customFormat="1" x14ac:dyDescent="0.2">
      <c r="A82" s="76" t="s">
        <v>24</v>
      </c>
      <c r="B82" s="233" t="s">
        <v>26</v>
      </c>
      <c r="C82" s="234">
        <f>C83+C87+C106</f>
        <v>261797.2</v>
      </c>
      <c r="D82" s="234">
        <f>D83+D87+D106</f>
        <v>669121.1</v>
      </c>
      <c r="E82" s="234">
        <f>E83+E87+E106</f>
        <v>63223.3</v>
      </c>
      <c r="F82" s="234">
        <f>F83+F87+F106</f>
        <v>56807.4</v>
      </c>
      <c r="G82" s="234">
        <f>G83+G87+G106</f>
        <v>63223.3</v>
      </c>
      <c r="H82" s="78">
        <f>G82/$G$210</f>
        <v>0.45700000000000002</v>
      </c>
      <c r="I82" s="219">
        <f t="shared" si="41"/>
        <v>1</v>
      </c>
      <c r="J82" s="236">
        <f>G82-D82</f>
        <v>-605897.80000000005</v>
      </c>
      <c r="K82" s="235">
        <f>G82/D82</f>
        <v>9.4E-2</v>
      </c>
      <c r="L82" s="237">
        <f>G82-F82</f>
        <v>6415.9</v>
      </c>
    </row>
    <row r="83" spans="1:12" x14ac:dyDescent="0.2">
      <c r="A83" s="3" t="s">
        <v>47</v>
      </c>
      <c r="B83" s="8" t="s">
        <v>92</v>
      </c>
      <c r="C83" s="101">
        <f>C85</f>
        <v>25000</v>
      </c>
      <c r="D83" s="118">
        <f>D85</f>
        <v>25000</v>
      </c>
      <c r="E83" s="118">
        <v>8097.4</v>
      </c>
      <c r="F83" s="118">
        <f t="shared" ref="F83" si="42">F85</f>
        <v>11338.5</v>
      </c>
      <c r="G83" s="118">
        <f t="shared" ref="G83" si="43">G85</f>
        <v>8097.4</v>
      </c>
      <c r="H83" s="201">
        <f>G83/$G$210</f>
        <v>5.8999999999999997E-2</v>
      </c>
      <c r="I83" s="223">
        <f t="shared" si="41"/>
        <v>1</v>
      </c>
      <c r="J83" s="202">
        <f>G83-D83</f>
        <v>-16902.599999999999</v>
      </c>
      <c r="K83" s="201">
        <f>G83/D83</f>
        <v>0.32400000000000001</v>
      </c>
      <c r="L83" s="118">
        <f>G83-F83</f>
        <v>-3241.1</v>
      </c>
    </row>
    <row r="84" spans="1:12" x14ac:dyDescent="0.2">
      <c r="A84" s="3"/>
      <c r="B84" s="7" t="s">
        <v>27</v>
      </c>
      <c r="C84" s="101"/>
      <c r="D84" s="6"/>
      <c r="E84" s="6"/>
      <c r="F84" s="215"/>
      <c r="G84" s="215"/>
      <c r="H84" s="201"/>
      <c r="I84" s="223"/>
      <c r="J84" s="202"/>
      <c r="K84" s="201"/>
      <c r="L84" s="118"/>
    </row>
    <row r="85" spans="1:12" ht="54" x14ac:dyDescent="0.2">
      <c r="A85" s="3"/>
      <c r="B85" s="8" t="s">
        <v>114</v>
      </c>
      <c r="C85" s="101">
        <v>25000</v>
      </c>
      <c r="D85" s="6">
        <v>25000</v>
      </c>
      <c r="E85" s="6">
        <v>8097.4</v>
      </c>
      <c r="F85" s="6">
        <v>11338.5</v>
      </c>
      <c r="G85" s="6">
        <v>8097.4</v>
      </c>
      <c r="H85" s="201">
        <f>G85/$G$210</f>
        <v>5.8999999999999997E-2</v>
      </c>
      <c r="I85" s="223">
        <f>G85/E85</f>
        <v>1</v>
      </c>
      <c r="J85" s="202">
        <f>G85-D85</f>
        <v>-16902.599999999999</v>
      </c>
      <c r="K85" s="201">
        <f>G85/D85</f>
        <v>0.32400000000000001</v>
      </c>
      <c r="L85" s="118">
        <f>G85-F85</f>
        <v>-3241.1</v>
      </c>
    </row>
    <row r="86" spans="1:12" s="40" customFormat="1" ht="13.5" hidden="1" customHeight="1" x14ac:dyDescent="0.2">
      <c r="A86" s="15"/>
      <c r="B86" s="34" t="s">
        <v>138</v>
      </c>
      <c r="C86" s="129"/>
      <c r="D86" s="179"/>
      <c r="E86" s="179"/>
      <c r="F86" s="179"/>
      <c r="G86" s="179"/>
      <c r="H86" s="230">
        <f>G86/$G$210</f>
        <v>0</v>
      </c>
      <c r="I86" s="223" t="e">
        <f>G86/E86</f>
        <v>#DIV/0!</v>
      </c>
      <c r="J86" s="229">
        <f>G86-D86</f>
        <v>0</v>
      </c>
      <c r="K86" s="230" t="e">
        <f>G86/D86</f>
        <v>#DIV/0!</v>
      </c>
      <c r="L86" s="118">
        <f t="shared" ref="L86:L110" si="44">G86-F86</f>
        <v>0</v>
      </c>
    </row>
    <row r="87" spans="1:12" s="1" customFormat="1" x14ac:dyDescent="0.2">
      <c r="A87" s="3" t="s">
        <v>93</v>
      </c>
      <c r="B87" s="8" t="s">
        <v>94</v>
      </c>
      <c r="C87" s="101">
        <f>C89+C103</f>
        <v>229389.3</v>
      </c>
      <c r="D87" s="6">
        <f>D89+D103</f>
        <v>637713.19999999995</v>
      </c>
      <c r="E87" s="6">
        <v>54624.1</v>
      </c>
      <c r="F87" s="6">
        <f>F89+F103</f>
        <v>44426.9</v>
      </c>
      <c r="G87" s="6">
        <f>G89+G103</f>
        <v>54624.1</v>
      </c>
      <c r="H87" s="201">
        <f>G87/$G$210</f>
        <v>0.39500000000000002</v>
      </c>
      <c r="I87" s="223">
        <f>G87/E87</f>
        <v>1</v>
      </c>
      <c r="J87" s="202">
        <f>G87-D87</f>
        <v>-583089.1</v>
      </c>
      <c r="K87" s="201">
        <f>G87/D87</f>
        <v>8.5999999999999993E-2</v>
      </c>
      <c r="L87" s="118">
        <f t="shared" si="44"/>
        <v>10197.200000000001</v>
      </c>
    </row>
    <row r="88" spans="1:12" s="1" customFormat="1" x14ac:dyDescent="0.2">
      <c r="A88" s="3"/>
      <c r="B88" s="7" t="s">
        <v>187</v>
      </c>
      <c r="C88" s="101"/>
      <c r="D88" s="6"/>
      <c r="E88" s="6"/>
      <c r="F88" s="216"/>
      <c r="G88" s="216"/>
      <c r="H88" s="201"/>
      <c r="I88" s="223"/>
      <c r="J88" s="202"/>
      <c r="K88" s="201"/>
      <c r="L88" s="118">
        <f t="shared" si="44"/>
        <v>0</v>
      </c>
    </row>
    <row r="89" spans="1:12" s="1" customFormat="1" ht="27" x14ac:dyDescent="0.2">
      <c r="A89" s="3"/>
      <c r="B89" s="8" t="s">
        <v>200</v>
      </c>
      <c r="C89" s="108">
        <f>183482.7+23304.3</f>
        <v>206787</v>
      </c>
      <c r="D89" s="6">
        <v>247308.9</v>
      </c>
      <c r="E89" s="6">
        <v>54624.1</v>
      </c>
      <c r="F89" s="6">
        <v>43626.9</v>
      </c>
      <c r="G89" s="6">
        <v>54624.1</v>
      </c>
      <c r="H89" s="201">
        <f>G89/$G$210</f>
        <v>0.39500000000000002</v>
      </c>
      <c r="I89" s="223">
        <f>G89/E89</f>
        <v>1</v>
      </c>
      <c r="J89" s="202">
        <f>G89-D89</f>
        <v>-192684.79999999999</v>
      </c>
      <c r="K89" s="201">
        <f>G89/D89</f>
        <v>0.221</v>
      </c>
      <c r="L89" s="118">
        <f t="shared" si="44"/>
        <v>10997.2</v>
      </c>
    </row>
    <row r="90" spans="1:12" s="1" customFormat="1" ht="67.5" hidden="1" customHeight="1" x14ac:dyDescent="0.2">
      <c r="A90" s="3"/>
      <c r="B90" s="8" t="s">
        <v>123</v>
      </c>
      <c r="C90" s="101"/>
      <c r="D90" s="6"/>
      <c r="E90" s="6"/>
      <c r="F90" s="6">
        <v>0</v>
      </c>
      <c r="G90" s="6">
        <v>0</v>
      </c>
      <c r="H90" s="201">
        <f>G90/$G$210</f>
        <v>0</v>
      </c>
      <c r="I90" s="219" t="e">
        <f>G90/E90</f>
        <v>#DIV/0!</v>
      </c>
      <c r="J90" s="202">
        <f>G90-D90</f>
        <v>0</v>
      </c>
      <c r="K90" s="201" t="e">
        <f>G90/D90</f>
        <v>#DIV/0!</v>
      </c>
      <c r="L90" s="118">
        <f t="shared" si="44"/>
        <v>0</v>
      </c>
    </row>
    <row r="91" spans="1:12" s="1" customFormat="1" ht="54" hidden="1" customHeight="1" x14ac:dyDescent="0.2">
      <c r="A91" s="3"/>
      <c r="B91" s="8" t="s">
        <v>124</v>
      </c>
      <c r="C91" s="101"/>
      <c r="D91" s="6"/>
      <c r="E91" s="6"/>
      <c r="F91" s="6">
        <v>0</v>
      </c>
      <c r="G91" s="6">
        <v>0</v>
      </c>
      <c r="H91" s="201">
        <f>G91/$G$210</f>
        <v>0</v>
      </c>
      <c r="I91" s="219" t="e">
        <f>G91/E91</f>
        <v>#DIV/0!</v>
      </c>
      <c r="J91" s="202">
        <f>G91-D91</f>
        <v>0</v>
      </c>
      <c r="K91" s="201" t="e">
        <f>G91/D91</f>
        <v>#DIV/0!</v>
      </c>
      <c r="L91" s="118">
        <f t="shared" si="44"/>
        <v>0</v>
      </c>
    </row>
    <row r="92" spans="1:12" s="1" customFormat="1" ht="40.5" hidden="1" customHeight="1" x14ac:dyDescent="0.2">
      <c r="A92" s="3"/>
      <c r="B92" s="8" t="s">
        <v>96</v>
      </c>
      <c r="C92" s="101"/>
      <c r="D92" s="6"/>
      <c r="E92" s="6"/>
      <c r="F92" s="6">
        <v>0</v>
      </c>
      <c r="G92" s="6">
        <v>0</v>
      </c>
      <c r="H92" s="201">
        <f>G92/$G$210</f>
        <v>0</v>
      </c>
      <c r="I92" s="219" t="e">
        <f>G92/E92</f>
        <v>#DIV/0!</v>
      </c>
      <c r="J92" s="202">
        <f>G92-D92</f>
        <v>0</v>
      </c>
      <c r="K92" s="201" t="e">
        <f>G92/D92</f>
        <v>#DIV/0!</v>
      </c>
      <c r="L92" s="118">
        <f t="shared" si="44"/>
        <v>0</v>
      </c>
    </row>
    <row r="93" spans="1:12" s="40" customFormat="1" ht="13.5" hidden="1" customHeight="1" x14ac:dyDescent="0.2">
      <c r="A93" s="15"/>
      <c r="B93" s="34" t="s">
        <v>138</v>
      </c>
      <c r="C93" s="129"/>
      <c r="D93" s="179"/>
      <c r="E93" s="179"/>
      <c r="F93" s="179">
        <v>0</v>
      </c>
      <c r="G93" s="179">
        <v>0</v>
      </c>
      <c r="H93" s="201">
        <f>G93/$G$210</f>
        <v>0</v>
      </c>
      <c r="I93" s="219" t="e">
        <f>G93/E93</f>
        <v>#DIV/0!</v>
      </c>
      <c r="J93" s="202">
        <f>G93-D93</f>
        <v>0</v>
      </c>
      <c r="K93" s="201" t="e">
        <f>G93/D93</f>
        <v>#DIV/0!</v>
      </c>
      <c r="L93" s="118">
        <f t="shared" si="44"/>
        <v>0</v>
      </c>
    </row>
    <row r="94" spans="1:12" s="40" customFormat="1" ht="13.5" customHeight="1" x14ac:dyDescent="0.2">
      <c r="A94" s="15"/>
      <c r="B94" s="159" t="s">
        <v>187</v>
      </c>
      <c r="C94" s="129"/>
      <c r="D94" s="179"/>
      <c r="E94" s="179"/>
      <c r="F94" s="179"/>
      <c r="G94" s="179"/>
      <c r="H94" s="201"/>
      <c r="I94" s="223"/>
      <c r="J94" s="202"/>
      <c r="K94" s="201"/>
      <c r="L94" s="118">
        <f t="shared" si="44"/>
        <v>0</v>
      </c>
    </row>
    <row r="95" spans="1:12" s="40" customFormat="1" ht="71.25" customHeight="1" x14ac:dyDescent="0.2">
      <c r="A95" s="15" t="s">
        <v>232</v>
      </c>
      <c r="B95" s="161" t="s">
        <v>193</v>
      </c>
      <c r="C95" s="129">
        <f>C96+C97</f>
        <v>23304.3</v>
      </c>
      <c r="D95" s="192">
        <f>D96+D97</f>
        <v>29523.9</v>
      </c>
      <c r="E95" s="192">
        <v>14848</v>
      </c>
      <c r="F95" s="192">
        <f t="shared" ref="F95:G95" si="45">F96+F97</f>
        <v>41031.599999999999</v>
      </c>
      <c r="G95" s="192">
        <f t="shared" si="45"/>
        <v>14848</v>
      </c>
      <c r="H95" s="201">
        <f>G95/$G$210</f>
        <v>0.107</v>
      </c>
      <c r="I95" s="223">
        <f>G95/E95</f>
        <v>1</v>
      </c>
      <c r="J95" s="202">
        <f>G95-D95</f>
        <v>-14675.9</v>
      </c>
      <c r="K95" s="201">
        <f>G95/D95</f>
        <v>0.503</v>
      </c>
      <c r="L95" s="118">
        <f t="shared" si="44"/>
        <v>-26183.599999999999</v>
      </c>
    </row>
    <row r="96" spans="1:12" s="40" customFormat="1" ht="42" customHeight="1" x14ac:dyDescent="0.2">
      <c r="A96" s="16">
        <v>611</v>
      </c>
      <c r="B96" s="8" t="s">
        <v>99</v>
      </c>
      <c r="C96" s="129">
        <v>0</v>
      </c>
      <c r="D96" s="179">
        <v>29523.9</v>
      </c>
      <c r="E96" s="179">
        <v>0</v>
      </c>
      <c r="F96" s="179">
        <v>31678.400000000001</v>
      </c>
      <c r="G96" s="179">
        <v>0</v>
      </c>
      <c r="H96" s="201">
        <f>G96/$G$210</f>
        <v>0</v>
      </c>
      <c r="I96" s="223">
        <v>0</v>
      </c>
      <c r="J96" s="202">
        <f>G96-D96</f>
        <v>-29523.9</v>
      </c>
      <c r="K96" s="201">
        <f>G96/D96</f>
        <v>0</v>
      </c>
      <c r="L96" s="118">
        <f t="shared" si="44"/>
        <v>-31678.400000000001</v>
      </c>
    </row>
    <row r="97" spans="1:12" s="40" customFormat="1" ht="13.5" customHeight="1" x14ac:dyDescent="0.2">
      <c r="A97" s="16">
        <v>612</v>
      </c>
      <c r="B97" s="8" t="s">
        <v>100</v>
      </c>
      <c r="C97" s="129">
        <v>23304.3</v>
      </c>
      <c r="D97" s="179">
        <v>0</v>
      </c>
      <c r="E97" s="179">
        <v>14848</v>
      </c>
      <c r="F97" s="179">
        <v>9353.2000000000007</v>
      </c>
      <c r="G97" s="179">
        <v>14848</v>
      </c>
      <c r="H97" s="201">
        <f>G97/$G$210</f>
        <v>0.107</v>
      </c>
      <c r="I97" s="223">
        <f>G97/E97</f>
        <v>1</v>
      </c>
      <c r="J97" s="202">
        <f>G97-D97</f>
        <v>14848</v>
      </c>
      <c r="K97" s="201">
        <v>0</v>
      </c>
      <c r="L97" s="118">
        <f t="shared" si="44"/>
        <v>5494.8</v>
      </c>
    </row>
    <row r="98" spans="1:12" s="40" customFormat="1" ht="13.5" customHeight="1" x14ac:dyDescent="0.2">
      <c r="A98" s="106"/>
      <c r="B98" s="107" t="s">
        <v>204</v>
      </c>
      <c r="C98" s="129"/>
      <c r="D98" s="179"/>
      <c r="E98" s="179"/>
      <c r="F98" s="179"/>
      <c r="G98" s="179"/>
      <c r="H98" s="201"/>
      <c r="I98" s="223"/>
      <c r="J98" s="202"/>
      <c r="K98" s="201"/>
      <c r="L98" s="118">
        <f t="shared" si="44"/>
        <v>0</v>
      </c>
    </row>
    <row r="99" spans="1:12" s="40" customFormat="1" ht="13.5" customHeight="1" x14ac:dyDescent="0.2">
      <c r="A99" s="99"/>
      <c r="B99" s="100" t="s">
        <v>101</v>
      </c>
      <c r="C99" s="129">
        <v>23304.3</v>
      </c>
      <c r="D99" s="179">
        <v>29919.9</v>
      </c>
      <c r="E99" s="179">
        <v>7244.1</v>
      </c>
      <c r="F99" s="179">
        <v>24760.9</v>
      </c>
      <c r="G99" s="179">
        <v>7244.1</v>
      </c>
      <c r="H99" s="201">
        <f>G99/$G$210</f>
        <v>5.1999999999999998E-2</v>
      </c>
      <c r="I99" s="223">
        <f>G99/E99</f>
        <v>1</v>
      </c>
      <c r="J99" s="202">
        <f>G99-D99</f>
        <v>-22675.8</v>
      </c>
      <c r="K99" s="201">
        <f>G99/D99</f>
        <v>0.24199999999999999</v>
      </c>
      <c r="L99" s="118">
        <f t="shared" si="44"/>
        <v>-17516.8</v>
      </c>
    </row>
    <row r="100" spans="1:12" s="40" customFormat="1" ht="13.5" customHeight="1" x14ac:dyDescent="0.2">
      <c r="A100" s="99"/>
      <c r="B100" s="100" t="s">
        <v>104</v>
      </c>
      <c r="C100" s="129">
        <v>0</v>
      </c>
      <c r="D100" s="179">
        <v>263.2</v>
      </c>
      <c r="E100" s="179">
        <v>263.2</v>
      </c>
      <c r="F100" s="179">
        <v>816.1</v>
      </c>
      <c r="G100" s="179">
        <v>263.2</v>
      </c>
      <c r="H100" s="201">
        <f>G100/$G$210</f>
        <v>2E-3</v>
      </c>
      <c r="I100" s="223">
        <f>G100/E100</f>
        <v>1</v>
      </c>
      <c r="J100" s="202">
        <f>G100-D100</f>
        <v>0</v>
      </c>
      <c r="K100" s="201">
        <f>G100/D100</f>
        <v>1</v>
      </c>
      <c r="L100" s="118">
        <f t="shared" si="44"/>
        <v>-552.9</v>
      </c>
    </row>
    <row r="101" spans="1:12" s="40" customFormat="1" ht="13.5" customHeight="1" x14ac:dyDescent="0.2">
      <c r="A101" s="99"/>
      <c r="B101" s="100" t="s">
        <v>167</v>
      </c>
      <c r="C101" s="129">
        <v>0</v>
      </c>
      <c r="D101" s="179">
        <v>0</v>
      </c>
      <c r="E101" s="179">
        <v>0</v>
      </c>
      <c r="F101" s="179">
        <v>0</v>
      </c>
      <c r="G101" s="179">
        <v>0</v>
      </c>
      <c r="H101" s="201">
        <f>G101/$G$210</f>
        <v>0</v>
      </c>
      <c r="I101" s="223">
        <v>0</v>
      </c>
      <c r="J101" s="202">
        <f>G101-D101</f>
        <v>0</v>
      </c>
      <c r="K101" s="201">
        <v>0</v>
      </c>
      <c r="L101" s="118">
        <f t="shared" si="44"/>
        <v>0</v>
      </c>
    </row>
    <row r="102" spans="1:12" s="40" customFormat="1" ht="13.5" customHeight="1" x14ac:dyDescent="0.2">
      <c r="A102" s="99"/>
      <c r="B102" s="100" t="s">
        <v>168</v>
      </c>
      <c r="C102" s="129">
        <v>0</v>
      </c>
      <c r="D102" s="179">
        <v>7340.8</v>
      </c>
      <c r="E102" s="179">
        <v>7340.7</v>
      </c>
      <c r="F102" s="179">
        <v>15454.6</v>
      </c>
      <c r="G102" s="179">
        <v>7340.7</v>
      </c>
      <c r="H102" s="201">
        <f>G102/$G$210</f>
        <v>5.2999999999999999E-2</v>
      </c>
      <c r="I102" s="223">
        <f>G102/E102</f>
        <v>1</v>
      </c>
      <c r="J102" s="202">
        <f>G102-D102</f>
        <v>-0.1</v>
      </c>
      <c r="K102" s="201">
        <f>G102/D102</f>
        <v>1</v>
      </c>
      <c r="L102" s="118">
        <f t="shared" si="44"/>
        <v>-8113.9</v>
      </c>
    </row>
    <row r="103" spans="1:12" s="1" customFormat="1" x14ac:dyDescent="0.2">
      <c r="A103" s="145" t="s">
        <v>278</v>
      </c>
      <c r="B103" s="8" t="s">
        <v>95</v>
      </c>
      <c r="C103" s="101">
        <v>22602.3</v>
      </c>
      <c r="D103" s="6">
        <v>390404.3</v>
      </c>
      <c r="E103" s="6">
        <v>0</v>
      </c>
      <c r="F103" s="6">
        <v>800</v>
      </c>
      <c r="G103" s="6">
        <v>0</v>
      </c>
      <c r="H103" s="201">
        <f>G103/$G$210</f>
        <v>0</v>
      </c>
      <c r="I103" s="223">
        <v>0</v>
      </c>
      <c r="J103" s="202">
        <f>G103-D103</f>
        <v>-390404.3</v>
      </c>
      <c r="K103" s="201">
        <f>G103/D103</f>
        <v>0</v>
      </c>
      <c r="L103" s="118">
        <f t="shared" si="44"/>
        <v>-800</v>
      </c>
    </row>
    <row r="104" spans="1:12" s="1" customFormat="1" ht="15" customHeight="1" x14ac:dyDescent="0.2">
      <c r="A104" s="145"/>
      <c r="B104" s="8" t="s">
        <v>187</v>
      </c>
      <c r="C104" s="101"/>
      <c r="D104" s="6"/>
      <c r="E104" s="6"/>
      <c r="F104" s="6"/>
      <c r="G104" s="6"/>
      <c r="H104" s="201"/>
      <c r="I104" s="223"/>
      <c r="J104" s="202"/>
      <c r="K104" s="201"/>
      <c r="L104" s="118">
        <f t="shared" si="44"/>
        <v>0</v>
      </c>
    </row>
    <row r="105" spans="1:12" s="1" customFormat="1" ht="27" x14ac:dyDescent="0.2">
      <c r="A105" s="145" t="s">
        <v>240</v>
      </c>
      <c r="B105" s="250" t="s">
        <v>228</v>
      </c>
      <c r="C105" s="101">
        <v>0</v>
      </c>
      <c r="D105" s="6">
        <v>372480</v>
      </c>
      <c r="E105" s="6">
        <v>0</v>
      </c>
      <c r="F105" s="6">
        <v>0</v>
      </c>
      <c r="G105" s="6">
        <v>0</v>
      </c>
      <c r="H105" s="201">
        <f>G105/$G$210</f>
        <v>0</v>
      </c>
      <c r="I105" s="223">
        <v>0</v>
      </c>
      <c r="J105" s="202">
        <f>G105-D105</f>
        <v>-372480</v>
      </c>
      <c r="K105" s="201">
        <v>0</v>
      </c>
      <c r="L105" s="118">
        <f t="shared" si="44"/>
        <v>0</v>
      </c>
    </row>
    <row r="106" spans="1:12" s="1" customFormat="1" x14ac:dyDescent="0.2">
      <c r="A106" s="3" t="s">
        <v>144</v>
      </c>
      <c r="B106" s="8" t="s">
        <v>132</v>
      </c>
      <c r="C106" s="101">
        <f>C108+C110</f>
        <v>7407.9</v>
      </c>
      <c r="D106" s="118">
        <f>D108+D110</f>
        <v>6407.9</v>
      </c>
      <c r="E106" s="118">
        <v>501.8</v>
      </c>
      <c r="F106" s="6">
        <v>1042</v>
      </c>
      <c r="G106" s="6">
        <v>501.8</v>
      </c>
      <c r="H106" s="201">
        <f>G106/$G$210</f>
        <v>4.0000000000000001E-3</v>
      </c>
      <c r="I106" s="223">
        <f>G106/E106</f>
        <v>1</v>
      </c>
      <c r="J106" s="202">
        <f>G106-D106</f>
        <v>-5906.1</v>
      </c>
      <c r="K106" s="201">
        <f>G106/D106</f>
        <v>7.8E-2</v>
      </c>
      <c r="L106" s="118">
        <f t="shared" si="44"/>
        <v>-540.20000000000005</v>
      </c>
    </row>
    <row r="107" spans="1:12" s="1" customFormat="1" x14ac:dyDescent="0.2">
      <c r="A107" s="3"/>
      <c r="B107" s="7" t="s">
        <v>27</v>
      </c>
      <c r="C107" s="101"/>
      <c r="D107" s="6"/>
      <c r="E107" s="6"/>
      <c r="F107" s="6"/>
      <c r="G107" s="6"/>
      <c r="H107" s="201"/>
      <c r="I107" s="223"/>
      <c r="J107" s="202"/>
      <c r="K107" s="201"/>
      <c r="L107" s="118">
        <f t="shared" si="44"/>
        <v>0</v>
      </c>
    </row>
    <row r="108" spans="1:12" s="40" customFormat="1" ht="40.5" x14ac:dyDescent="0.2">
      <c r="A108" s="15" t="s">
        <v>233</v>
      </c>
      <c r="B108" s="34" t="s">
        <v>145</v>
      </c>
      <c r="C108" s="129">
        <v>2407.9</v>
      </c>
      <c r="D108" s="179">
        <v>2407.9</v>
      </c>
      <c r="E108" s="179">
        <v>453.8</v>
      </c>
      <c r="F108" s="179">
        <v>542</v>
      </c>
      <c r="G108" s="179">
        <v>453.8</v>
      </c>
      <c r="H108" s="230">
        <f>G108/$G$210</f>
        <v>3.0000000000000001E-3</v>
      </c>
      <c r="I108" s="223">
        <f>G108/E108</f>
        <v>1</v>
      </c>
      <c r="J108" s="229">
        <f>G108-D108</f>
        <v>-1954.1</v>
      </c>
      <c r="K108" s="230">
        <f>G108/D108</f>
        <v>0.188</v>
      </c>
      <c r="L108" s="118">
        <f t="shared" si="44"/>
        <v>-88.2</v>
      </c>
    </row>
    <row r="109" spans="1:12" s="40" customFormat="1" ht="54" hidden="1" customHeight="1" x14ac:dyDescent="0.2">
      <c r="A109" s="15"/>
      <c r="B109" s="34" t="s">
        <v>145</v>
      </c>
      <c r="C109" s="129">
        <v>0</v>
      </c>
      <c r="D109" s="179">
        <v>0</v>
      </c>
      <c r="E109" s="179"/>
      <c r="F109" s="179">
        <v>0</v>
      </c>
      <c r="G109" s="179">
        <v>0</v>
      </c>
      <c r="H109" s="230">
        <f>G109/$G$210</f>
        <v>0</v>
      </c>
      <c r="I109" s="223" t="e">
        <f>G109/E109</f>
        <v>#DIV/0!</v>
      </c>
      <c r="J109" s="229">
        <f>G109-D109</f>
        <v>0</v>
      </c>
      <c r="K109" s="230" t="e">
        <f>G109/D109</f>
        <v>#DIV/0!</v>
      </c>
      <c r="L109" s="118">
        <f t="shared" si="44"/>
        <v>0</v>
      </c>
    </row>
    <row r="110" spans="1:12" s="40" customFormat="1" ht="23.25" customHeight="1" x14ac:dyDescent="0.2">
      <c r="A110" s="15" t="s">
        <v>264</v>
      </c>
      <c r="B110" s="34" t="s">
        <v>197</v>
      </c>
      <c r="C110" s="129">
        <v>5000</v>
      </c>
      <c r="D110" s="179">
        <v>4000</v>
      </c>
      <c r="E110" s="179">
        <v>48</v>
      </c>
      <c r="F110" s="179">
        <v>500</v>
      </c>
      <c r="G110" s="179">
        <v>48</v>
      </c>
      <c r="H110" s="230">
        <f>G110/$G$210</f>
        <v>0</v>
      </c>
      <c r="I110" s="223">
        <f>G110/E110</f>
        <v>1</v>
      </c>
      <c r="J110" s="229">
        <f>G110-D110</f>
        <v>-3952</v>
      </c>
      <c r="K110" s="230">
        <f>G110/D110</f>
        <v>1.2E-2</v>
      </c>
      <c r="L110" s="118">
        <f t="shared" si="44"/>
        <v>-452</v>
      </c>
    </row>
    <row r="111" spans="1:12" s="1" customFormat="1" x14ac:dyDescent="0.2">
      <c r="A111" s="116"/>
      <c r="B111" s="136" t="s">
        <v>127</v>
      </c>
      <c r="C111" s="108"/>
      <c r="D111" s="6"/>
      <c r="E111" s="6"/>
      <c r="F111" s="6"/>
      <c r="G111" s="6"/>
      <c r="H111" s="201"/>
      <c r="I111" s="223"/>
      <c r="J111" s="202"/>
      <c r="K111" s="201"/>
      <c r="L111" s="118"/>
    </row>
    <row r="112" spans="1:12" s="1" customFormat="1" x14ac:dyDescent="0.2">
      <c r="A112" s="116"/>
      <c r="B112" s="115" t="s">
        <v>146</v>
      </c>
      <c r="C112" s="108">
        <v>261797.2</v>
      </c>
      <c r="D112" s="6">
        <v>669121.1</v>
      </c>
      <c r="E112" s="6">
        <v>63223.3</v>
      </c>
      <c r="F112" s="6">
        <v>46854.2</v>
      </c>
      <c r="G112" s="6">
        <v>63223.3</v>
      </c>
      <c r="H112" s="201">
        <f>G112/$G$210</f>
        <v>0.45700000000000002</v>
      </c>
      <c r="I112" s="223">
        <f>G112/E112</f>
        <v>1</v>
      </c>
      <c r="J112" s="202">
        <f>G112-D112</f>
        <v>-605897.80000000005</v>
      </c>
      <c r="K112" s="201">
        <f>G112/D112</f>
        <v>9.4E-2</v>
      </c>
      <c r="L112" s="118">
        <f>G112-F112</f>
        <v>16369.1</v>
      </c>
    </row>
    <row r="113" spans="1:12" s="24" customFormat="1" x14ac:dyDescent="0.2">
      <c r="A113" s="76" t="s">
        <v>22</v>
      </c>
      <c r="B113" s="82" t="s">
        <v>8</v>
      </c>
      <c r="C113" s="80">
        <f>C114+C134+C150+C131</f>
        <v>143433.4</v>
      </c>
      <c r="D113" s="80">
        <f t="shared" ref="D113" si="46">D114+D134+D150+D131</f>
        <v>235182.2</v>
      </c>
      <c r="E113" s="80">
        <f>E114+E134+E150</f>
        <v>30560.799999999999</v>
      </c>
      <c r="F113" s="80">
        <f t="shared" ref="F113:G113" si="47">F114+F134+F150</f>
        <v>29510.5</v>
      </c>
      <c r="G113" s="80">
        <f t="shared" si="47"/>
        <v>30560.799999999999</v>
      </c>
      <c r="H113" s="78">
        <f>G113/$G$210</f>
        <v>0.221</v>
      </c>
      <c r="I113" s="78">
        <f>G113/E113</f>
        <v>1</v>
      </c>
      <c r="J113" s="79">
        <f>G113-D113</f>
        <v>-204621.4</v>
      </c>
      <c r="K113" s="78">
        <f>G113/D113</f>
        <v>0.13</v>
      </c>
      <c r="L113" s="80">
        <f>G113-F113</f>
        <v>1050.3</v>
      </c>
    </row>
    <row r="114" spans="1:12" x14ac:dyDescent="0.2">
      <c r="A114" s="15" t="s">
        <v>56</v>
      </c>
      <c r="B114" s="33" t="s">
        <v>69</v>
      </c>
      <c r="C114" s="129">
        <f>C116+C119+C118+C120+C121+C129</f>
        <v>19056.5</v>
      </c>
      <c r="D114" s="179">
        <f t="shared" ref="D114:G114" si="48">D116+D119+D118+D120+D121+D129</f>
        <v>13926.5</v>
      </c>
      <c r="E114" s="179">
        <f t="shared" si="48"/>
        <v>2265.6999999999998</v>
      </c>
      <c r="F114" s="179">
        <f t="shared" si="48"/>
        <v>5665.2</v>
      </c>
      <c r="G114" s="179">
        <f t="shared" si="48"/>
        <v>2265.6999999999998</v>
      </c>
      <c r="H114" s="201">
        <f>G114/$G$210</f>
        <v>1.6E-2</v>
      </c>
      <c r="I114" s="223">
        <f>G114/E114</f>
        <v>1</v>
      </c>
      <c r="J114" s="202">
        <f>G114-D114</f>
        <v>-11660.8</v>
      </c>
      <c r="K114" s="201">
        <f>G114/D114</f>
        <v>0.16300000000000001</v>
      </c>
      <c r="L114" s="118">
        <f>G114-F114</f>
        <v>-3399.5</v>
      </c>
    </row>
    <row r="115" spans="1:12" x14ac:dyDescent="0.2">
      <c r="A115" s="15"/>
      <c r="B115" s="33" t="s">
        <v>187</v>
      </c>
      <c r="C115" s="131"/>
      <c r="D115" s="180"/>
      <c r="E115" s="180"/>
      <c r="F115" s="180"/>
      <c r="G115" s="180"/>
      <c r="H115" s="201"/>
      <c r="I115" s="223"/>
      <c r="J115" s="202"/>
      <c r="K115" s="201"/>
      <c r="L115" s="118">
        <f t="shared" ref="L115:L144" si="49">G115-F115</f>
        <v>0</v>
      </c>
    </row>
    <row r="116" spans="1:12" ht="40.5" x14ac:dyDescent="0.2">
      <c r="A116" s="15" t="s">
        <v>234</v>
      </c>
      <c r="B116" s="34" t="s">
        <v>71</v>
      </c>
      <c r="C116" s="129">
        <v>476.3</v>
      </c>
      <c r="D116" s="179">
        <v>476.3</v>
      </c>
      <c r="E116" s="179">
        <v>0</v>
      </c>
      <c r="F116" s="179">
        <v>0</v>
      </c>
      <c r="G116" s="179">
        <v>0</v>
      </c>
      <c r="H116" s="201">
        <f t="shared" ref="H116:H121" si="50">G116/$G$210</f>
        <v>0</v>
      </c>
      <c r="I116" s="223">
        <v>0</v>
      </c>
      <c r="J116" s="202">
        <f t="shared" ref="J116:J121" si="51">G116-D116</f>
        <v>-476.3</v>
      </c>
      <c r="K116" s="201">
        <f>G116/D116</f>
        <v>0</v>
      </c>
      <c r="L116" s="118">
        <f t="shared" si="49"/>
        <v>0</v>
      </c>
    </row>
    <row r="117" spans="1:12" ht="27" hidden="1" x14ac:dyDescent="0.2">
      <c r="A117" s="15" t="s">
        <v>235</v>
      </c>
      <c r="B117" s="34" t="s">
        <v>202</v>
      </c>
      <c r="C117" s="129">
        <v>0</v>
      </c>
      <c r="D117" s="179">
        <v>0</v>
      </c>
      <c r="E117" s="179">
        <v>0</v>
      </c>
      <c r="F117" s="179">
        <v>0</v>
      </c>
      <c r="G117" s="179">
        <v>0</v>
      </c>
      <c r="H117" s="201">
        <f t="shared" si="50"/>
        <v>0</v>
      </c>
      <c r="I117" s="223">
        <v>0</v>
      </c>
      <c r="J117" s="202">
        <f t="shared" si="51"/>
        <v>0</v>
      </c>
      <c r="K117" s="201">
        <v>0</v>
      </c>
      <c r="L117" s="118">
        <f t="shared" si="49"/>
        <v>0</v>
      </c>
    </row>
    <row r="118" spans="1:12" ht="40.5" x14ac:dyDescent="0.2">
      <c r="A118" s="15" t="s">
        <v>218</v>
      </c>
      <c r="B118" s="34" t="s">
        <v>219</v>
      </c>
      <c r="C118" s="129">
        <v>0</v>
      </c>
      <c r="D118" s="179">
        <v>2738.6</v>
      </c>
      <c r="E118" s="179">
        <v>1245.9000000000001</v>
      </c>
      <c r="F118" s="179">
        <v>3483.9</v>
      </c>
      <c r="G118" s="179">
        <v>1245.9000000000001</v>
      </c>
      <c r="H118" s="201">
        <f t="shared" si="50"/>
        <v>8.9999999999999993E-3</v>
      </c>
      <c r="I118" s="223">
        <f>G118/E118</f>
        <v>1</v>
      </c>
      <c r="J118" s="202">
        <f t="shared" si="51"/>
        <v>-1492.7</v>
      </c>
      <c r="K118" s="201">
        <v>0</v>
      </c>
      <c r="L118" s="118">
        <f t="shared" si="49"/>
        <v>-2238</v>
      </c>
    </row>
    <row r="119" spans="1:12" ht="27" x14ac:dyDescent="0.2">
      <c r="A119" s="243" t="s">
        <v>236</v>
      </c>
      <c r="B119" s="34" t="s">
        <v>147</v>
      </c>
      <c r="C119" s="129">
        <v>8918.6</v>
      </c>
      <c r="D119" s="179">
        <v>0</v>
      </c>
      <c r="E119" s="179">
        <v>0</v>
      </c>
      <c r="F119" s="179">
        <v>0</v>
      </c>
      <c r="G119" s="179">
        <v>0</v>
      </c>
      <c r="H119" s="201">
        <f t="shared" si="50"/>
        <v>0</v>
      </c>
      <c r="I119" s="223">
        <v>0</v>
      </c>
      <c r="J119" s="202">
        <f t="shared" si="51"/>
        <v>0</v>
      </c>
      <c r="K119" s="201">
        <v>0</v>
      </c>
      <c r="L119" s="118">
        <f t="shared" si="49"/>
        <v>0</v>
      </c>
    </row>
    <row r="120" spans="1:12" ht="27" x14ac:dyDescent="0.2">
      <c r="A120" s="243" t="s">
        <v>237</v>
      </c>
      <c r="B120" s="34" t="s">
        <v>174</v>
      </c>
      <c r="C120" s="129">
        <v>6732.7</v>
      </c>
      <c r="D120" s="179">
        <v>6732.7</v>
      </c>
      <c r="E120" s="179">
        <v>1007.9</v>
      </c>
      <c r="F120" s="179">
        <v>2108.4</v>
      </c>
      <c r="G120" s="179">
        <v>1007.9</v>
      </c>
      <c r="H120" s="201">
        <f t="shared" si="50"/>
        <v>7.0000000000000001E-3</v>
      </c>
      <c r="I120" s="223">
        <f>G120/E120</f>
        <v>1</v>
      </c>
      <c r="J120" s="202">
        <f t="shared" si="51"/>
        <v>-5724.8</v>
      </c>
      <c r="K120" s="201">
        <f>G120/D120</f>
        <v>0.15</v>
      </c>
      <c r="L120" s="118">
        <f t="shared" si="49"/>
        <v>-1100.5</v>
      </c>
    </row>
    <row r="121" spans="1:12" x14ac:dyDescent="0.2">
      <c r="A121" s="15" t="s">
        <v>277</v>
      </c>
      <c r="B121" s="34" t="s">
        <v>189</v>
      </c>
      <c r="C121" s="114">
        <v>1928.9</v>
      </c>
      <c r="D121" s="179">
        <f>1928.9+250</f>
        <v>2178.9</v>
      </c>
      <c r="E121" s="179">
        <v>11.9</v>
      </c>
      <c r="F121" s="179">
        <v>72.900000000000006</v>
      </c>
      <c r="G121" s="179">
        <v>11.9</v>
      </c>
      <c r="H121" s="201">
        <f t="shared" si="50"/>
        <v>0</v>
      </c>
      <c r="I121" s="223">
        <f>G121/E121</f>
        <v>1</v>
      </c>
      <c r="J121" s="202">
        <f t="shared" si="51"/>
        <v>-2167</v>
      </c>
      <c r="K121" s="201">
        <f>G121/D121</f>
        <v>5.0000000000000001E-3</v>
      </c>
      <c r="L121" s="118">
        <f t="shared" si="49"/>
        <v>-61</v>
      </c>
    </row>
    <row r="122" spans="1:12" x14ac:dyDescent="0.2">
      <c r="A122" s="15"/>
      <c r="B122" s="158" t="s">
        <v>187</v>
      </c>
      <c r="C122" s="114"/>
      <c r="D122" s="179"/>
      <c r="E122" s="179"/>
      <c r="F122" s="179"/>
      <c r="G122" s="179"/>
      <c r="H122" s="201"/>
      <c r="I122" s="223"/>
      <c r="J122" s="202"/>
      <c r="K122" s="201"/>
      <c r="L122" s="118">
        <f t="shared" si="49"/>
        <v>0</v>
      </c>
    </row>
    <row r="123" spans="1:12" ht="40.5" x14ac:dyDescent="0.2">
      <c r="A123" s="15"/>
      <c r="B123" s="34" t="s">
        <v>191</v>
      </c>
      <c r="C123" s="129">
        <v>0</v>
      </c>
      <c r="D123" s="192">
        <f t="shared" ref="D123" si="52">D124+D125</f>
        <v>11.9</v>
      </c>
      <c r="E123" s="192">
        <v>11.9</v>
      </c>
      <c r="F123" s="192">
        <v>72.900000000000006</v>
      </c>
      <c r="G123" s="192">
        <v>11.9</v>
      </c>
      <c r="H123" s="201">
        <f>G123/$G$210</f>
        <v>0</v>
      </c>
      <c r="I123" s="223">
        <f>G123/E123</f>
        <v>1</v>
      </c>
      <c r="J123" s="202">
        <f>G123-D123</f>
        <v>0</v>
      </c>
      <c r="K123" s="201">
        <f>IF(G123=0,"0,0%", G123/D123)</f>
        <v>1</v>
      </c>
      <c r="L123" s="118">
        <f t="shared" si="49"/>
        <v>-61</v>
      </c>
    </row>
    <row r="124" spans="1:12" ht="40.5" x14ac:dyDescent="0.2">
      <c r="A124" s="15" t="s">
        <v>188</v>
      </c>
      <c r="B124" s="154" t="s">
        <v>99</v>
      </c>
      <c r="C124" s="129">
        <v>0</v>
      </c>
      <c r="D124" s="179">
        <v>0</v>
      </c>
      <c r="E124" s="179">
        <v>0</v>
      </c>
      <c r="F124" s="179">
        <v>5.2</v>
      </c>
      <c r="G124" s="179">
        <v>0</v>
      </c>
      <c r="H124" s="201">
        <f>G124/$G$210</f>
        <v>0</v>
      </c>
      <c r="I124" s="223">
        <v>0</v>
      </c>
      <c r="J124" s="202">
        <f>G124-D124</f>
        <v>0</v>
      </c>
      <c r="K124" s="201">
        <v>0</v>
      </c>
      <c r="L124" s="118">
        <f t="shared" si="49"/>
        <v>-5.2</v>
      </c>
    </row>
    <row r="125" spans="1:12" x14ac:dyDescent="0.2">
      <c r="A125" s="15" t="s">
        <v>211</v>
      </c>
      <c r="B125" s="154" t="s">
        <v>100</v>
      </c>
      <c r="C125" s="129">
        <v>0</v>
      </c>
      <c r="D125" s="179">
        <v>11.9</v>
      </c>
      <c r="E125" s="179">
        <v>11.9</v>
      </c>
      <c r="F125" s="179">
        <v>67.7</v>
      </c>
      <c r="G125" s="179">
        <v>11.9</v>
      </c>
      <c r="H125" s="201">
        <f>G125/$G$210</f>
        <v>0</v>
      </c>
      <c r="I125" s="223">
        <f>G125/E125</f>
        <v>1</v>
      </c>
      <c r="J125" s="202">
        <f>G125-D125</f>
        <v>0</v>
      </c>
      <c r="K125" s="201">
        <f>G125/D125</f>
        <v>1</v>
      </c>
      <c r="L125" s="118">
        <f t="shared" si="49"/>
        <v>-55.8</v>
      </c>
    </row>
    <row r="126" spans="1:12" x14ac:dyDescent="0.2">
      <c r="A126" s="99"/>
      <c r="B126" s="160" t="s">
        <v>196</v>
      </c>
      <c r="C126" s="129"/>
      <c r="D126" s="179"/>
      <c r="E126" s="179"/>
      <c r="F126" s="179"/>
      <c r="G126" s="179"/>
      <c r="H126" s="201"/>
      <c r="I126" s="223"/>
      <c r="J126" s="202"/>
      <c r="K126" s="201"/>
      <c r="L126" s="118">
        <f t="shared" si="49"/>
        <v>0</v>
      </c>
    </row>
    <row r="127" spans="1:12" x14ac:dyDescent="0.2">
      <c r="A127" s="99"/>
      <c r="B127" s="100" t="s">
        <v>104</v>
      </c>
      <c r="C127" s="129">
        <v>0</v>
      </c>
      <c r="D127" s="179">
        <v>11.9</v>
      </c>
      <c r="E127" s="179">
        <v>11.9</v>
      </c>
      <c r="F127" s="179">
        <v>72.900000000000006</v>
      </c>
      <c r="G127" s="179">
        <v>11.9</v>
      </c>
      <c r="H127" s="201">
        <f>G127/$G$210</f>
        <v>0</v>
      </c>
      <c r="I127" s="223">
        <f>G127/E127</f>
        <v>1</v>
      </c>
      <c r="J127" s="202">
        <f t="shared" ref="J127:J134" si="53">G127-D127</f>
        <v>0</v>
      </c>
      <c r="K127" s="201">
        <f>G127/D127</f>
        <v>1</v>
      </c>
      <c r="L127" s="118">
        <f t="shared" si="49"/>
        <v>-61</v>
      </c>
    </row>
    <row r="128" spans="1:12" s="40" customFormat="1" ht="13.5" customHeight="1" x14ac:dyDescent="0.2">
      <c r="A128" s="99"/>
      <c r="B128" s="100" t="s">
        <v>168</v>
      </c>
      <c r="C128" s="129">
        <v>0</v>
      </c>
      <c r="D128" s="179">
        <v>0</v>
      </c>
      <c r="E128" s="179">
        <v>0</v>
      </c>
      <c r="F128" s="179">
        <v>0</v>
      </c>
      <c r="G128" s="179">
        <v>0</v>
      </c>
      <c r="H128" s="201">
        <f>G128/$G$210</f>
        <v>0</v>
      </c>
      <c r="I128" s="223">
        <v>0</v>
      </c>
      <c r="J128" s="202">
        <f t="shared" si="53"/>
        <v>0</v>
      </c>
      <c r="K128" s="201">
        <v>1</v>
      </c>
      <c r="L128" s="118">
        <f t="shared" si="49"/>
        <v>0</v>
      </c>
    </row>
    <row r="129" spans="1:12" ht="34.5" customHeight="1" x14ac:dyDescent="0.2">
      <c r="A129" s="243" t="s">
        <v>238</v>
      </c>
      <c r="B129" s="34" t="s">
        <v>217</v>
      </c>
      <c r="C129" s="129">
        <v>1000</v>
      </c>
      <c r="D129" s="179">
        <v>1800</v>
      </c>
      <c r="E129" s="179">
        <v>0</v>
      </c>
      <c r="F129" s="179">
        <v>0</v>
      </c>
      <c r="G129" s="179">
        <v>0</v>
      </c>
      <c r="H129" s="201">
        <f>G129/$G$210</f>
        <v>0</v>
      </c>
      <c r="I129" s="223">
        <v>0</v>
      </c>
      <c r="J129" s="202">
        <f t="shared" si="53"/>
        <v>-1800</v>
      </c>
      <c r="K129" s="201">
        <f>G129/D129</f>
        <v>0</v>
      </c>
      <c r="L129" s="118">
        <f t="shared" si="49"/>
        <v>0</v>
      </c>
    </row>
    <row r="130" spans="1:12" x14ac:dyDescent="0.2">
      <c r="A130" s="15"/>
      <c r="B130" s="34" t="s">
        <v>201</v>
      </c>
      <c r="C130" s="129">
        <v>0</v>
      </c>
      <c r="D130" s="179">
        <v>0</v>
      </c>
      <c r="E130" s="179">
        <v>0</v>
      </c>
      <c r="F130" s="179">
        <v>0</v>
      </c>
      <c r="G130" s="179">
        <v>0</v>
      </c>
      <c r="H130" s="201">
        <f>G130/$G$210</f>
        <v>0</v>
      </c>
      <c r="I130" s="223">
        <v>0</v>
      </c>
      <c r="J130" s="202">
        <f t="shared" si="53"/>
        <v>0</v>
      </c>
      <c r="K130" s="201">
        <v>0</v>
      </c>
      <c r="L130" s="118">
        <f t="shared" si="49"/>
        <v>0</v>
      </c>
    </row>
    <row r="131" spans="1:12" s="247" customFormat="1" ht="13.5" hidden="1" customHeight="1" x14ac:dyDescent="0.2">
      <c r="A131" s="245" t="s">
        <v>148</v>
      </c>
      <c r="B131" s="248" t="s">
        <v>149</v>
      </c>
      <c r="C131" s="168">
        <v>0</v>
      </c>
      <c r="D131" s="168">
        <v>0</v>
      </c>
      <c r="E131" s="168"/>
      <c r="F131" s="168">
        <v>9.1999999999999993</v>
      </c>
      <c r="G131" s="168">
        <v>9.1999999999999993</v>
      </c>
      <c r="H131" s="173">
        <f>G131/$G$210</f>
        <v>0</v>
      </c>
      <c r="I131" s="223" t="e">
        <f>G131/E131</f>
        <v>#DIV/0!</v>
      </c>
      <c r="J131" s="202">
        <f t="shared" si="53"/>
        <v>9.1999999999999993</v>
      </c>
      <c r="K131" s="201" t="e">
        <f>G131/D131</f>
        <v>#DIV/0!</v>
      </c>
      <c r="L131" s="118">
        <f t="shared" si="49"/>
        <v>0</v>
      </c>
    </row>
    <row r="132" spans="1:12" ht="13.5" hidden="1" customHeight="1" x14ac:dyDescent="0.2">
      <c r="A132" s="15"/>
      <c r="B132" s="9" t="s">
        <v>27</v>
      </c>
      <c r="C132" s="132"/>
      <c r="D132" s="178"/>
      <c r="E132" s="178"/>
      <c r="F132" s="6"/>
      <c r="G132" s="6"/>
      <c r="H132" s="201"/>
      <c r="I132" s="223" t="e">
        <f>G132/E132</f>
        <v>#DIV/0!</v>
      </c>
      <c r="J132" s="202">
        <f t="shared" si="53"/>
        <v>0</v>
      </c>
      <c r="K132" s="201" t="e">
        <f>G132/D132</f>
        <v>#DIV/0!</v>
      </c>
      <c r="L132" s="118">
        <f t="shared" si="49"/>
        <v>0</v>
      </c>
    </row>
    <row r="133" spans="1:12" ht="13.5" hidden="1" customHeight="1" x14ac:dyDescent="0.2">
      <c r="A133" s="15"/>
      <c r="B133" s="8" t="s">
        <v>97</v>
      </c>
      <c r="C133" s="102"/>
      <c r="D133" s="178"/>
      <c r="E133" s="178"/>
      <c r="F133" s="6"/>
      <c r="G133" s="6"/>
      <c r="H133" s="201">
        <f>G133/$G$210</f>
        <v>0</v>
      </c>
      <c r="I133" s="223" t="e">
        <f>G133/E133</f>
        <v>#DIV/0!</v>
      </c>
      <c r="J133" s="202">
        <f t="shared" si="53"/>
        <v>0</v>
      </c>
      <c r="K133" s="201" t="e">
        <f>G133/D133</f>
        <v>#DIV/0!</v>
      </c>
      <c r="L133" s="118">
        <f t="shared" si="49"/>
        <v>0</v>
      </c>
    </row>
    <row r="134" spans="1:12" x14ac:dyDescent="0.2">
      <c r="A134" s="15" t="s">
        <v>42</v>
      </c>
      <c r="B134" s="9" t="s">
        <v>43</v>
      </c>
      <c r="C134" s="102">
        <f>C138+C142+C139+C140+C141+C136+C137</f>
        <v>123013.7</v>
      </c>
      <c r="D134" s="178">
        <f>D138+D142+D139+D140+D141+D136+D137</f>
        <v>219892.5</v>
      </c>
      <c r="E134" s="178">
        <f>E138+E142+E139+E140+E141+E136+E137</f>
        <v>27992.7</v>
      </c>
      <c r="F134" s="178">
        <f>F138+F139+F140+F142</f>
        <v>23627.4</v>
      </c>
      <c r="G134" s="178">
        <f>G138+G139+G140+G142</f>
        <v>27992.7</v>
      </c>
      <c r="H134" s="201">
        <f>G134/$G$210</f>
        <v>0.20200000000000001</v>
      </c>
      <c r="I134" s="223">
        <f>G134/E134</f>
        <v>1</v>
      </c>
      <c r="J134" s="202">
        <f t="shared" si="53"/>
        <v>-191899.8</v>
      </c>
      <c r="K134" s="201">
        <f>G134/D134</f>
        <v>0.127</v>
      </c>
      <c r="L134" s="118">
        <f t="shared" si="49"/>
        <v>4365.3</v>
      </c>
    </row>
    <row r="135" spans="1:12" x14ac:dyDescent="0.2">
      <c r="A135" s="15"/>
      <c r="B135" s="9" t="s">
        <v>27</v>
      </c>
      <c r="C135" s="132"/>
      <c r="D135" s="178"/>
      <c r="E135" s="178"/>
      <c r="F135" s="6"/>
      <c r="G135" s="6"/>
      <c r="H135" s="201"/>
      <c r="I135" s="223"/>
      <c r="J135" s="202"/>
      <c r="K135" s="201"/>
      <c r="L135" s="118">
        <f t="shared" si="49"/>
        <v>0</v>
      </c>
    </row>
    <row r="136" spans="1:12" ht="27" x14ac:dyDescent="0.2">
      <c r="A136" s="15" t="s">
        <v>265</v>
      </c>
      <c r="B136" s="34" t="s">
        <v>266</v>
      </c>
      <c r="C136" s="129">
        <v>500</v>
      </c>
      <c r="D136" s="179">
        <v>500</v>
      </c>
      <c r="E136" s="179">
        <v>0</v>
      </c>
      <c r="F136" s="179">
        <v>0</v>
      </c>
      <c r="G136" s="179">
        <v>0</v>
      </c>
      <c r="H136" s="201">
        <f>G136/$G$210</f>
        <v>0</v>
      </c>
      <c r="I136" s="223">
        <v>0</v>
      </c>
      <c r="J136" s="202">
        <f>G136-D136</f>
        <v>-500</v>
      </c>
      <c r="K136" s="201">
        <v>0</v>
      </c>
      <c r="L136" s="118">
        <f>G136-F136</f>
        <v>0</v>
      </c>
    </row>
    <row r="137" spans="1:12" ht="56.25" customHeight="1" x14ac:dyDescent="0.2">
      <c r="A137" s="15" t="s">
        <v>220</v>
      </c>
      <c r="B137" s="9" t="s">
        <v>241</v>
      </c>
      <c r="C137" s="102">
        <v>0</v>
      </c>
      <c r="D137" s="178">
        <v>95110.1</v>
      </c>
      <c r="E137" s="178">
        <v>0</v>
      </c>
      <c r="F137" s="6">
        <v>0</v>
      </c>
      <c r="G137" s="6">
        <v>0</v>
      </c>
      <c r="H137" s="201">
        <f t="shared" ref="H137:H144" si="54">G137/$G$210</f>
        <v>0</v>
      </c>
      <c r="I137" s="223">
        <v>0</v>
      </c>
      <c r="J137" s="202">
        <f t="shared" ref="J137:J144" si="55">G137-D137</f>
        <v>-95110.1</v>
      </c>
      <c r="K137" s="201">
        <f>G137/D137</f>
        <v>0</v>
      </c>
      <c r="L137" s="118">
        <f t="shared" si="49"/>
        <v>0</v>
      </c>
    </row>
    <row r="138" spans="1:12" x14ac:dyDescent="0.2">
      <c r="A138" s="15" t="s">
        <v>212</v>
      </c>
      <c r="B138" s="8" t="s">
        <v>97</v>
      </c>
      <c r="C138" s="102">
        <v>67699.199999999997</v>
      </c>
      <c r="D138" s="178">
        <v>67699.199999999997</v>
      </c>
      <c r="E138" s="178">
        <v>24443.7</v>
      </c>
      <c r="F138" s="6">
        <v>19644.3</v>
      </c>
      <c r="G138" s="6">
        <v>24443.7</v>
      </c>
      <c r="H138" s="201">
        <f t="shared" si="54"/>
        <v>0.17699999999999999</v>
      </c>
      <c r="I138" s="223">
        <f t="shared" ref="I138:I144" si="56">G138/E138</f>
        <v>1</v>
      </c>
      <c r="J138" s="202">
        <f t="shared" si="55"/>
        <v>-43255.5</v>
      </c>
      <c r="K138" s="201">
        <f>IF(G138=0,"0,0%",G138/D138)</f>
        <v>0.36099999999999999</v>
      </c>
      <c r="L138" s="118">
        <f t="shared" si="49"/>
        <v>4799.3999999999996</v>
      </c>
    </row>
    <row r="139" spans="1:12" ht="27" x14ac:dyDescent="0.2">
      <c r="A139" s="243" t="s">
        <v>239</v>
      </c>
      <c r="B139" s="8" t="s">
        <v>98</v>
      </c>
      <c r="C139" s="102">
        <v>9638.6</v>
      </c>
      <c r="D139" s="178">
        <v>9638.6</v>
      </c>
      <c r="E139" s="178">
        <v>1000</v>
      </c>
      <c r="F139" s="6">
        <v>600</v>
      </c>
      <c r="G139" s="6">
        <v>1000</v>
      </c>
      <c r="H139" s="201">
        <f t="shared" si="54"/>
        <v>7.0000000000000001E-3</v>
      </c>
      <c r="I139" s="223">
        <f t="shared" si="56"/>
        <v>1</v>
      </c>
      <c r="J139" s="202">
        <f t="shared" si="55"/>
        <v>-8638.6</v>
      </c>
      <c r="K139" s="201">
        <f>IF(G139=0,"0,0%",G139/D139)</f>
        <v>0.104</v>
      </c>
      <c r="L139" s="118">
        <f t="shared" si="49"/>
        <v>400</v>
      </c>
    </row>
    <row r="140" spans="1:12" ht="27" x14ac:dyDescent="0.2">
      <c r="A140" s="15" t="s">
        <v>267</v>
      </c>
      <c r="B140" s="8" t="s">
        <v>268</v>
      </c>
      <c r="C140" s="102">
        <v>39252.1</v>
      </c>
      <c r="D140" s="178">
        <v>41089.300000000003</v>
      </c>
      <c r="E140" s="178">
        <v>1825.7</v>
      </c>
      <c r="F140" s="6">
        <v>0</v>
      </c>
      <c r="G140" s="6">
        <v>1825.7</v>
      </c>
      <c r="H140" s="217">
        <f t="shared" si="54"/>
        <v>1.2999999999999999E-2</v>
      </c>
      <c r="I140" s="181">
        <f t="shared" si="56"/>
        <v>1</v>
      </c>
      <c r="J140" s="188">
        <f t="shared" si="55"/>
        <v>-39263.599999999999</v>
      </c>
      <c r="K140" s="217">
        <f>IF(G140=0,"0,0%",G140/D140)</f>
        <v>4.3999999999999997E-2</v>
      </c>
      <c r="L140" s="6">
        <f t="shared" si="49"/>
        <v>1825.7</v>
      </c>
    </row>
    <row r="141" spans="1:12" s="247" customFormat="1" ht="27" hidden="1" customHeight="1" x14ac:dyDescent="0.2">
      <c r="A141" s="245"/>
      <c r="B141" s="246" t="s">
        <v>190</v>
      </c>
      <c r="C141" s="168">
        <v>0</v>
      </c>
      <c r="D141" s="168">
        <v>0</v>
      </c>
      <c r="E141" s="168"/>
      <c r="F141" s="169">
        <v>2729.5</v>
      </c>
      <c r="G141" s="169">
        <v>2729.5</v>
      </c>
      <c r="H141" s="173">
        <f t="shared" si="54"/>
        <v>0.02</v>
      </c>
      <c r="I141" s="223" t="e">
        <f t="shared" si="56"/>
        <v>#DIV/0!</v>
      </c>
      <c r="J141" s="174">
        <f t="shared" si="55"/>
        <v>2729.5</v>
      </c>
      <c r="K141" s="201" t="e">
        <f>IF(G141=0,"0,0%",G141/D141)</f>
        <v>#DIV/0!</v>
      </c>
      <c r="L141" s="118">
        <f t="shared" si="49"/>
        <v>0</v>
      </c>
    </row>
    <row r="142" spans="1:12" ht="40.5" x14ac:dyDescent="0.2">
      <c r="A142" s="15" t="s">
        <v>232</v>
      </c>
      <c r="B142" s="154" t="s">
        <v>192</v>
      </c>
      <c r="C142" s="102">
        <f>C143+C144</f>
        <v>5923.8</v>
      </c>
      <c r="D142" s="178">
        <f>D143+D144</f>
        <v>5855.3</v>
      </c>
      <c r="E142" s="178">
        <v>723.3</v>
      </c>
      <c r="F142" s="178">
        <v>3383.1</v>
      </c>
      <c r="G142" s="178">
        <v>723.3</v>
      </c>
      <c r="H142" s="201">
        <f t="shared" si="54"/>
        <v>5.0000000000000001E-3</v>
      </c>
      <c r="I142" s="223">
        <f t="shared" si="56"/>
        <v>1</v>
      </c>
      <c r="J142" s="202">
        <f t="shared" si="55"/>
        <v>-5132</v>
      </c>
      <c r="K142" s="201">
        <f>G142/D142</f>
        <v>0.124</v>
      </c>
      <c r="L142" s="118">
        <f t="shared" si="49"/>
        <v>-2659.8</v>
      </c>
    </row>
    <row r="143" spans="1:12" ht="40.5" x14ac:dyDescent="0.2">
      <c r="A143" s="16">
        <v>611</v>
      </c>
      <c r="B143" s="8" t="s">
        <v>99</v>
      </c>
      <c r="C143" s="102">
        <v>3206.1</v>
      </c>
      <c r="D143" s="178">
        <v>3206.1</v>
      </c>
      <c r="E143" s="178">
        <v>0</v>
      </c>
      <c r="F143" s="178">
        <v>2443</v>
      </c>
      <c r="G143" s="178">
        <v>0</v>
      </c>
      <c r="H143" s="201">
        <f t="shared" si="54"/>
        <v>0</v>
      </c>
      <c r="I143" s="223">
        <v>0</v>
      </c>
      <c r="J143" s="202">
        <f t="shared" si="55"/>
        <v>-3206.1</v>
      </c>
      <c r="K143" s="201">
        <f>G143/D143</f>
        <v>0</v>
      </c>
      <c r="L143" s="118">
        <f t="shared" si="49"/>
        <v>-2443</v>
      </c>
    </row>
    <row r="144" spans="1:12" x14ac:dyDescent="0.2">
      <c r="A144" s="16">
        <v>612</v>
      </c>
      <c r="B144" s="8" t="s">
        <v>100</v>
      </c>
      <c r="C144" s="102">
        <v>2717.7</v>
      </c>
      <c r="D144" s="178">
        <v>2649.2</v>
      </c>
      <c r="E144" s="178">
        <v>723.3</v>
      </c>
      <c r="F144" s="6">
        <v>940.1</v>
      </c>
      <c r="G144" s="6">
        <v>723.3</v>
      </c>
      <c r="H144" s="201">
        <f t="shared" si="54"/>
        <v>5.0000000000000001E-3</v>
      </c>
      <c r="I144" s="223">
        <f t="shared" si="56"/>
        <v>1</v>
      </c>
      <c r="J144" s="202">
        <f t="shared" si="55"/>
        <v>-1925.9</v>
      </c>
      <c r="K144" s="201">
        <f>G144/D144</f>
        <v>0.27300000000000002</v>
      </c>
      <c r="L144" s="118">
        <f t="shared" si="49"/>
        <v>-216.8</v>
      </c>
    </row>
    <row r="145" spans="1:12" x14ac:dyDescent="0.2">
      <c r="A145" s="106"/>
      <c r="B145" s="107" t="s">
        <v>196</v>
      </c>
      <c r="C145" s="112"/>
      <c r="D145" s="112"/>
      <c r="E145" s="112"/>
      <c r="F145" s="108"/>
      <c r="G145" s="108"/>
      <c r="H145" s="203"/>
      <c r="I145" s="203"/>
      <c r="J145" s="204"/>
      <c r="K145" s="203"/>
      <c r="L145" s="108"/>
    </row>
    <row r="146" spans="1:12" x14ac:dyDescent="0.2">
      <c r="A146" s="99"/>
      <c r="B146" s="100" t="s">
        <v>101</v>
      </c>
      <c r="C146" s="112">
        <v>5923.8</v>
      </c>
      <c r="D146" s="112">
        <v>5791.1</v>
      </c>
      <c r="E146" s="112">
        <v>659.1</v>
      </c>
      <c r="F146" s="108">
        <v>3085.9</v>
      </c>
      <c r="G146" s="108">
        <v>659.1</v>
      </c>
      <c r="H146" s="203">
        <f t="shared" ref="H146:H152" si="57">G146/$G$210</f>
        <v>5.0000000000000001E-3</v>
      </c>
      <c r="I146" s="203">
        <f>G146/E146</f>
        <v>1</v>
      </c>
      <c r="J146" s="204">
        <f t="shared" ref="J146:J152" si="58">G146-D146</f>
        <v>-5132</v>
      </c>
      <c r="K146" s="203">
        <f>G146/D146</f>
        <v>0.114</v>
      </c>
      <c r="L146" s="108">
        <f>G146-F146</f>
        <v>-2426.8000000000002</v>
      </c>
    </row>
    <row r="147" spans="1:12" x14ac:dyDescent="0.2">
      <c r="A147" s="99"/>
      <c r="B147" s="100" t="s">
        <v>104</v>
      </c>
      <c r="C147" s="112">
        <v>0</v>
      </c>
      <c r="D147" s="112">
        <v>61.3</v>
      </c>
      <c r="E147" s="112">
        <v>61.3</v>
      </c>
      <c r="F147" s="108">
        <v>77.8</v>
      </c>
      <c r="G147" s="108">
        <v>61.3</v>
      </c>
      <c r="H147" s="203">
        <f t="shared" si="57"/>
        <v>0</v>
      </c>
      <c r="I147" s="203">
        <f>G147/E147</f>
        <v>1</v>
      </c>
      <c r="J147" s="204">
        <f t="shared" si="58"/>
        <v>0</v>
      </c>
      <c r="K147" s="203">
        <f>G147/D147</f>
        <v>1</v>
      </c>
      <c r="L147" s="108">
        <f t="shared" ref="L147:L149" si="59">G147-F147</f>
        <v>-16.5</v>
      </c>
    </row>
    <row r="148" spans="1:12" x14ac:dyDescent="0.2">
      <c r="A148" s="99"/>
      <c r="B148" s="100" t="s">
        <v>167</v>
      </c>
      <c r="C148" s="112">
        <v>0</v>
      </c>
      <c r="D148" s="112">
        <v>0</v>
      </c>
      <c r="E148" s="112">
        <v>0</v>
      </c>
      <c r="F148" s="108">
        <v>0</v>
      </c>
      <c r="G148" s="108">
        <v>0</v>
      </c>
      <c r="H148" s="203">
        <f t="shared" si="57"/>
        <v>0</v>
      </c>
      <c r="I148" s="203">
        <v>0</v>
      </c>
      <c r="J148" s="204">
        <f t="shared" si="58"/>
        <v>0</v>
      </c>
      <c r="K148" s="203">
        <v>0</v>
      </c>
      <c r="L148" s="108">
        <f t="shared" si="59"/>
        <v>0</v>
      </c>
    </row>
    <row r="149" spans="1:12" x14ac:dyDescent="0.2">
      <c r="A149" s="99"/>
      <c r="B149" s="100" t="s">
        <v>168</v>
      </c>
      <c r="C149" s="112">
        <v>0</v>
      </c>
      <c r="D149" s="112">
        <v>2.9</v>
      </c>
      <c r="E149" s="112">
        <v>2.9</v>
      </c>
      <c r="F149" s="108">
        <v>219.4</v>
      </c>
      <c r="G149" s="108">
        <v>2.9</v>
      </c>
      <c r="H149" s="203">
        <f t="shared" si="57"/>
        <v>0</v>
      </c>
      <c r="I149" s="203">
        <f>G149/E149</f>
        <v>1</v>
      </c>
      <c r="J149" s="204">
        <f t="shared" si="58"/>
        <v>0</v>
      </c>
      <c r="K149" s="203">
        <f>G149/D149</f>
        <v>1</v>
      </c>
      <c r="L149" s="108">
        <f t="shared" si="59"/>
        <v>-216.5</v>
      </c>
    </row>
    <row r="150" spans="1:12" s="1" customFormat="1" ht="27" x14ac:dyDescent="0.2">
      <c r="A150" s="15" t="s">
        <v>57</v>
      </c>
      <c r="B150" s="8" t="s">
        <v>58</v>
      </c>
      <c r="C150" s="102">
        <f>C151</f>
        <v>1363.2</v>
      </c>
      <c r="D150" s="178">
        <f>D151</f>
        <v>1363.2</v>
      </c>
      <c r="E150" s="178">
        <v>302.39999999999998</v>
      </c>
      <c r="F150" s="178">
        <f t="shared" ref="F150:G150" si="60">F151</f>
        <v>217.9</v>
      </c>
      <c r="G150" s="178">
        <f t="shared" si="60"/>
        <v>302.39999999999998</v>
      </c>
      <c r="H150" s="201">
        <f t="shared" si="57"/>
        <v>2E-3</v>
      </c>
      <c r="I150" s="223">
        <f>G150/E150</f>
        <v>1</v>
      </c>
      <c r="J150" s="202">
        <f t="shared" si="58"/>
        <v>-1060.8</v>
      </c>
      <c r="K150" s="201">
        <f>G150/D150</f>
        <v>0.222</v>
      </c>
      <c r="L150" s="118">
        <f>G150-F150</f>
        <v>84.5</v>
      </c>
    </row>
    <row r="151" spans="1:12" s="1" customFormat="1" ht="17.25" customHeight="1" x14ac:dyDescent="0.2">
      <c r="A151" s="15"/>
      <c r="B151" s="8" t="s">
        <v>175</v>
      </c>
      <c r="C151" s="102">
        <v>1363.2</v>
      </c>
      <c r="D151" s="178">
        <v>1363.2</v>
      </c>
      <c r="E151" s="178">
        <v>302.39999999999998</v>
      </c>
      <c r="F151" s="6">
        <v>217.9</v>
      </c>
      <c r="G151" s="6">
        <v>302.39999999999998</v>
      </c>
      <c r="H151" s="201">
        <f t="shared" si="57"/>
        <v>2E-3</v>
      </c>
      <c r="I151" s="223">
        <f>G151/E151</f>
        <v>1</v>
      </c>
      <c r="J151" s="202">
        <f t="shared" si="58"/>
        <v>-1060.8</v>
      </c>
      <c r="K151" s="201">
        <f>G151/D151</f>
        <v>0.222</v>
      </c>
      <c r="L151" s="118">
        <f>G151-F151</f>
        <v>84.5</v>
      </c>
    </row>
    <row r="152" spans="1:12" s="1" customFormat="1" ht="13.5" hidden="1" customHeight="1" x14ac:dyDescent="0.2">
      <c r="A152" s="15"/>
      <c r="B152" s="8" t="s">
        <v>178</v>
      </c>
      <c r="C152" s="102">
        <v>0</v>
      </c>
      <c r="D152" s="178">
        <v>0</v>
      </c>
      <c r="E152" s="178"/>
      <c r="F152" s="6">
        <v>0</v>
      </c>
      <c r="G152" s="6">
        <v>0</v>
      </c>
      <c r="H152" s="201">
        <f t="shared" si="57"/>
        <v>0</v>
      </c>
      <c r="I152" s="223" t="e">
        <f>G152/E152</f>
        <v>#DIV/0!</v>
      </c>
      <c r="J152" s="202">
        <f t="shared" si="58"/>
        <v>0</v>
      </c>
      <c r="K152" s="201" t="e">
        <f>G152/D152</f>
        <v>#DIV/0!</v>
      </c>
      <c r="L152" s="118" t="e">
        <f>G152-#REF!</f>
        <v>#REF!</v>
      </c>
    </row>
    <row r="153" spans="1:12" x14ac:dyDescent="0.2">
      <c r="A153" s="106"/>
      <c r="B153" s="107" t="s">
        <v>128</v>
      </c>
      <c r="C153" s="107"/>
      <c r="D153" s="6"/>
      <c r="E153" s="6"/>
      <c r="F153" s="6"/>
      <c r="G153" s="6"/>
      <c r="H153" s="201"/>
      <c r="I153" s="223"/>
      <c r="J153" s="202"/>
      <c r="K153" s="201"/>
      <c r="L153" s="118"/>
    </row>
    <row r="154" spans="1:12" x14ac:dyDescent="0.2">
      <c r="A154" s="99"/>
      <c r="B154" s="100" t="s">
        <v>101</v>
      </c>
      <c r="C154" s="101">
        <v>5923.8</v>
      </c>
      <c r="D154" s="6">
        <v>5791.1</v>
      </c>
      <c r="E154" s="6">
        <v>659.1</v>
      </c>
      <c r="F154" s="6">
        <v>3085.9</v>
      </c>
      <c r="G154" s="6">
        <v>659.1</v>
      </c>
      <c r="H154" s="201">
        <f t="shared" ref="H154:H160" si="61">G154/$G$210</f>
        <v>5.0000000000000001E-3</v>
      </c>
      <c r="I154" s="223">
        <f t="shared" ref="I154:I160" si="62">G154/E154</f>
        <v>1</v>
      </c>
      <c r="J154" s="202">
        <f t="shared" ref="J154:J160" si="63">G154-D154</f>
        <v>-5132</v>
      </c>
      <c r="K154" s="201">
        <v>0</v>
      </c>
      <c r="L154" s="118">
        <f>G154-F154</f>
        <v>-2426.8000000000002</v>
      </c>
    </row>
    <row r="155" spans="1:12" s="137" customFormat="1" ht="13.5" hidden="1" customHeight="1" x14ac:dyDescent="0.2">
      <c r="A155" s="138"/>
      <c r="B155" s="139" t="s">
        <v>138</v>
      </c>
      <c r="C155" s="140"/>
      <c r="D155" s="213"/>
      <c r="E155" s="213"/>
      <c r="F155" s="213">
        <v>0</v>
      </c>
      <c r="G155" s="213">
        <v>0</v>
      </c>
      <c r="H155" s="231">
        <f t="shared" si="61"/>
        <v>0</v>
      </c>
      <c r="I155" s="223" t="e">
        <f t="shared" si="62"/>
        <v>#DIV/0!</v>
      </c>
      <c r="J155" s="232">
        <f t="shared" si="63"/>
        <v>0</v>
      </c>
      <c r="K155" s="231" t="e">
        <f t="shared" ref="K155:K160" si="64">G155/D155</f>
        <v>#DIV/0!</v>
      </c>
      <c r="L155" s="118">
        <f t="shared" ref="L155:L156" si="65">G155-F155</f>
        <v>0</v>
      </c>
    </row>
    <row r="156" spans="1:12" x14ac:dyDescent="0.2">
      <c r="A156" s="99"/>
      <c r="B156" s="115" t="s">
        <v>146</v>
      </c>
      <c r="C156" s="102">
        <v>143433.4</v>
      </c>
      <c r="D156" s="178">
        <v>232443.6</v>
      </c>
      <c r="E156" s="178">
        <v>29314.6</v>
      </c>
      <c r="F156" s="178">
        <v>22948.6</v>
      </c>
      <c r="G156" s="178">
        <v>29314.6</v>
      </c>
      <c r="H156" s="201">
        <f t="shared" si="61"/>
        <v>0.21199999999999999</v>
      </c>
      <c r="I156" s="223">
        <f t="shared" si="62"/>
        <v>1</v>
      </c>
      <c r="J156" s="202">
        <f t="shared" si="63"/>
        <v>-203129</v>
      </c>
      <c r="K156" s="201">
        <f t="shared" si="64"/>
        <v>0.126</v>
      </c>
      <c r="L156" s="118">
        <f t="shared" si="65"/>
        <v>6366</v>
      </c>
    </row>
    <row r="157" spans="1:12" s="24" customFormat="1" x14ac:dyDescent="0.2">
      <c r="A157" s="76" t="s">
        <v>113</v>
      </c>
      <c r="B157" s="83" t="s">
        <v>112</v>
      </c>
      <c r="C157" s="77">
        <f>C158</f>
        <v>14945.1</v>
      </c>
      <c r="D157" s="77">
        <f>D158</f>
        <v>14945.1</v>
      </c>
      <c r="E157" s="77">
        <f>E158</f>
        <v>2316.8000000000002</v>
      </c>
      <c r="F157" s="77">
        <f>F158</f>
        <v>1834.9</v>
      </c>
      <c r="G157" s="177">
        <f>Всего_расходов_2003</f>
        <v>2316.8000000000002</v>
      </c>
      <c r="H157" s="78">
        <f t="shared" si="61"/>
        <v>1.7000000000000001E-2</v>
      </c>
      <c r="I157" s="219">
        <f t="shared" si="62"/>
        <v>1</v>
      </c>
      <c r="J157" s="206">
        <f t="shared" si="63"/>
        <v>-12628.3</v>
      </c>
      <c r="K157" s="205">
        <f t="shared" si="64"/>
        <v>0.155</v>
      </c>
      <c r="L157" s="207">
        <f>G157-F157</f>
        <v>481.9</v>
      </c>
    </row>
    <row r="158" spans="1:12" s="40" customFormat="1" x14ac:dyDescent="0.2">
      <c r="A158" s="104" t="s">
        <v>44</v>
      </c>
      <c r="B158" s="105" t="s">
        <v>52</v>
      </c>
      <c r="C158" s="212">
        <f>C159+C160+C170</f>
        <v>14945.1</v>
      </c>
      <c r="D158" s="212">
        <f>D159+D160+D170</f>
        <v>14945.1</v>
      </c>
      <c r="E158" s="212">
        <f t="shared" ref="E158:G158" si="66">E159+E160+E170</f>
        <v>2316.8000000000002</v>
      </c>
      <c r="F158" s="212">
        <f t="shared" si="66"/>
        <v>1834.9</v>
      </c>
      <c r="G158" s="212">
        <f t="shared" si="66"/>
        <v>2316.8000000000002</v>
      </c>
      <c r="H158" s="89">
        <f t="shared" si="61"/>
        <v>1.7000000000000001E-2</v>
      </c>
      <c r="I158" s="219">
        <f t="shared" si="62"/>
        <v>1</v>
      </c>
      <c r="J158" s="210">
        <f t="shared" si="63"/>
        <v>-12628.3</v>
      </c>
      <c r="K158" s="209">
        <f t="shared" si="64"/>
        <v>0.155</v>
      </c>
      <c r="L158" s="211">
        <f>G158-F158</f>
        <v>481.9</v>
      </c>
    </row>
    <row r="159" spans="1:12" ht="40.5" x14ac:dyDescent="0.2">
      <c r="A159" s="16">
        <v>611</v>
      </c>
      <c r="B159" s="8" t="s">
        <v>99</v>
      </c>
      <c r="C159" s="6">
        <v>11451.1</v>
      </c>
      <c r="D159" s="6">
        <v>11358.4</v>
      </c>
      <c r="E159" s="6">
        <v>1762.9</v>
      </c>
      <c r="F159" s="6">
        <v>1390.1</v>
      </c>
      <c r="G159" s="6">
        <v>1762.9</v>
      </c>
      <c r="H159" s="217">
        <f t="shared" si="61"/>
        <v>1.2999999999999999E-2</v>
      </c>
      <c r="I159" s="223">
        <f t="shared" si="62"/>
        <v>1</v>
      </c>
      <c r="J159" s="202">
        <f t="shared" si="63"/>
        <v>-9595.5</v>
      </c>
      <c r="K159" s="201">
        <f t="shared" si="64"/>
        <v>0.155</v>
      </c>
      <c r="L159" s="118">
        <f>G159-F159</f>
        <v>372.8</v>
      </c>
    </row>
    <row r="160" spans="1:12" x14ac:dyDescent="0.2">
      <c r="A160" s="16">
        <v>612</v>
      </c>
      <c r="B160" s="8" t="s">
        <v>205</v>
      </c>
      <c r="C160" s="6">
        <v>2294</v>
      </c>
      <c r="D160" s="6">
        <f>3586.7-1200</f>
        <v>2386.6999999999998</v>
      </c>
      <c r="E160" s="6">
        <v>553.9</v>
      </c>
      <c r="F160" s="6">
        <v>444.8</v>
      </c>
      <c r="G160" s="6">
        <v>553.9</v>
      </c>
      <c r="H160" s="217">
        <f t="shared" si="61"/>
        <v>4.0000000000000001E-3</v>
      </c>
      <c r="I160" s="201">
        <f t="shared" si="62"/>
        <v>1</v>
      </c>
      <c r="J160" s="202">
        <f t="shared" si="63"/>
        <v>-1832.8</v>
      </c>
      <c r="K160" s="201">
        <f t="shared" si="64"/>
        <v>0.23200000000000001</v>
      </c>
      <c r="L160" s="118">
        <f>G160-F160</f>
        <v>109.1</v>
      </c>
    </row>
    <row r="161" spans="1:12" x14ac:dyDescent="0.2">
      <c r="A161" s="106"/>
      <c r="B161" s="107" t="s">
        <v>187</v>
      </c>
      <c r="C161" s="107"/>
      <c r="D161" s="108"/>
      <c r="E161" s="108"/>
      <c r="F161" s="108"/>
      <c r="G161" s="108"/>
      <c r="H161" s="203"/>
      <c r="I161" s="203"/>
      <c r="J161" s="204"/>
      <c r="K161" s="203"/>
      <c r="L161" s="108"/>
    </row>
    <row r="162" spans="1:12" x14ac:dyDescent="0.2">
      <c r="A162" s="99"/>
      <c r="B162" s="100" t="s">
        <v>101</v>
      </c>
      <c r="C162" s="108">
        <v>12649.1</v>
      </c>
      <c r="D162" s="108">
        <v>12647.3</v>
      </c>
      <c r="E162" s="108">
        <v>2007.4</v>
      </c>
      <c r="F162" s="108">
        <v>1676</v>
      </c>
      <c r="G162" s="108">
        <v>2007.4</v>
      </c>
      <c r="H162" s="203">
        <f t="shared" ref="H162:H167" si="67">G162/$G$210</f>
        <v>1.4999999999999999E-2</v>
      </c>
      <c r="I162" s="203">
        <f>G162/E162</f>
        <v>1</v>
      </c>
      <c r="J162" s="204">
        <f t="shared" ref="J162:J167" si="68">G162-D162</f>
        <v>-10639.9</v>
      </c>
      <c r="K162" s="203">
        <f t="shared" ref="K162:K167" si="69">G162/D162</f>
        <v>0.159</v>
      </c>
      <c r="L162" s="108">
        <f>G162-F162</f>
        <v>331.4</v>
      </c>
    </row>
    <row r="163" spans="1:12" x14ac:dyDescent="0.2">
      <c r="A163" s="99"/>
      <c r="B163" s="100" t="s">
        <v>169</v>
      </c>
      <c r="C163" s="108">
        <v>38</v>
      </c>
      <c r="D163" s="108">
        <v>38</v>
      </c>
      <c r="E163" s="108">
        <v>13.1</v>
      </c>
      <c r="F163" s="108">
        <v>9.1</v>
      </c>
      <c r="G163" s="108">
        <v>13.1</v>
      </c>
      <c r="H163" s="203">
        <f t="shared" si="67"/>
        <v>0</v>
      </c>
      <c r="I163" s="203">
        <f>G163/E163</f>
        <v>1</v>
      </c>
      <c r="J163" s="204">
        <f t="shared" si="68"/>
        <v>-24.9</v>
      </c>
      <c r="K163" s="203">
        <f t="shared" si="69"/>
        <v>0.34499999999999997</v>
      </c>
      <c r="L163" s="108">
        <f t="shared" ref="L163:L166" si="70">G163-F163</f>
        <v>4</v>
      </c>
    </row>
    <row r="164" spans="1:12" x14ac:dyDescent="0.2">
      <c r="A164" s="99"/>
      <c r="B164" s="100" t="s">
        <v>104</v>
      </c>
      <c r="C164" s="108">
        <v>662.2</v>
      </c>
      <c r="D164" s="108">
        <v>662.2</v>
      </c>
      <c r="E164" s="108">
        <v>296.10000000000002</v>
      </c>
      <c r="F164" s="108">
        <v>139.69999999999999</v>
      </c>
      <c r="G164" s="108">
        <v>296.10000000000002</v>
      </c>
      <c r="H164" s="203">
        <f t="shared" si="67"/>
        <v>2E-3</v>
      </c>
      <c r="I164" s="203">
        <f>G164/E164</f>
        <v>1</v>
      </c>
      <c r="J164" s="204">
        <f t="shared" si="68"/>
        <v>-366.1</v>
      </c>
      <c r="K164" s="203">
        <f t="shared" si="69"/>
        <v>0.44700000000000001</v>
      </c>
      <c r="L164" s="108">
        <f t="shared" si="70"/>
        <v>156.4</v>
      </c>
    </row>
    <row r="165" spans="1:12" x14ac:dyDescent="0.2">
      <c r="A165" s="99"/>
      <c r="B165" s="100" t="s">
        <v>167</v>
      </c>
      <c r="C165" s="108">
        <v>72.599999999999994</v>
      </c>
      <c r="D165" s="108">
        <v>72.599999999999994</v>
      </c>
      <c r="E165" s="108">
        <v>0</v>
      </c>
      <c r="F165" s="108">
        <v>0</v>
      </c>
      <c r="G165" s="108">
        <v>0</v>
      </c>
      <c r="H165" s="203">
        <f t="shared" si="67"/>
        <v>0</v>
      </c>
      <c r="I165" s="203">
        <v>0</v>
      </c>
      <c r="J165" s="204">
        <f t="shared" si="68"/>
        <v>-72.599999999999994</v>
      </c>
      <c r="K165" s="203">
        <f t="shared" si="69"/>
        <v>0</v>
      </c>
      <c r="L165" s="108">
        <f t="shared" si="70"/>
        <v>0</v>
      </c>
    </row>
    <row r="166" spans="1:12" x14ac:dyDescent="0.2">
      <c r="A166" s="99"/>
      <c r="B166" s="100" t="s">
        <v>168</v>
      </c>
      <c r="C166" s="108">
        <v>323.2</v>
      </c>
      <c r="D166" s="108">
        <v>325</v>
      </c>
      <c r="E166" s="108">
        <v>0.2</v>
      </c>
      <c r="F166" s="108">
        <v>10.1</v>
      </c>
      <c r="G166" s="108">
        <v>0.2</v>
      </c>
      <c r="H166" s="203">
        <f t="shared" si="67"/>
        <v>0</v>
      </c>
      <c r="I166" s="203">
        <f>G166/E166</f>
        <v>1</v>
      </c>
      <c r="J166" s="204">
        <f t="shared" si="68"/>
        <v>-324.8</v>
      </c>
      <c r="K166" s="203">
        <f t="shared" si="69"/>
        <v>1E-3</v>
      </c>
      <c r="L166" s="108">
        <f t="shared" si="70"/>
        <v>-9.9</v>
      </c>
    </row>
    <row r="167" spans="1:12" ht="13.5" hidden="1" customHeight="1" x14ac:dyDescent="0.2">
      <c r="A167" s="16">
        <v>612</v>
      </c>
      <c r="B167" s="8" t="s">
        <v>100</v>
      </c>
      <c r="C167" s="101"/>
      <c r="D167" s="118"/>
      <c r="E167" s="118"/>
      <c r="F167" s="118"/>
      <c r="G167" s="118"/>
      <c r="H167" s="201">
        <f t="shared" si="67"/>
        <v>0</v>
      </c>
      <c r="I167" s="219" t="e">
        <f>G167/E167</f>
        <v>#DIV/0!</v>
      </c>
      <c r="J167" s="202">
        <f t="shared" si="68"/>
        <v>0</v>
      </c>
      <c r="K167" s="201" t="e">
        <f t="shared" si="69"/>
        <v>#DIV/0!</v>
      </c>
      <c r="L167" s="118" t="e">
        <f>G167-#REF!</f>
        <v>#REF!</v>
      </c>
    </row>
    <row r="168" spans="1:12" ht="13.5" hidden="1" customHeight="1" x14ac:dyDescent="0.2">
      <c r="A168" s="155"/>
      <c r="B168" s="156" t="s">
        <v>27</v>
      </c>
      <c r="C168" s="102"/>
      <c r="D168" s="193"/>
      <c r="E168" s="193"/>
      <c r="F168" s="193"/>
      <c r="G168" s="193"/>
      <c r="H168" s="201"/>
      <c r="I168" s="219" t="e">
        <f>G168/E168</f>
        <v>#DIV/0!</v>
      </c>
      <c r="J168" s="202"/>
      <c r="K168" s="201"/>
      <c r="L168" s="118"/>
    </row>
    <row r="169" spans="1:12" ht="27" hidden="1" customHeight="1" x14ac:dyDescent="0.2">
      <c r="A169" s="155"/>
      <c r="B169" s="156" t="s">
        <v>172</v>
      </c>
      <c r="C169" s="102"/>
      <c r="D169" s="193"/>
      <c r="E169" s="193"/>
      <c r="F169" s="193"/>
      <c r="G169" s="193"/>
      <c r="H169" s="201">
        <f t="shared" ref="H169:H175" si="71">G169/$G$210</f>
        <v>0</v>
      </c>
      <c r="I169" s="219" t="e">
        <f>G169/E169</f>
        <v>#DIV/0!</v>
      </c>
      <c r="J169" s="202">
        <f>G169-D169</f>
        <v>0</v>
      </c>
      <c r="K169" s="201" t="e">
        <f>G169/D169</f>
        <v>#DIV/0!</v>
      </c>
      <c r="L169" s="118" t="e">
        <f>G169-#REF!</f>
        <v>#REF!</v>
      </c>
    </row>
    <row r="170" spans="1:12" ht="54" x14ac:dyDescent="0.2">
      <c r="A170" s="15" t="s">
        <v>208</v>
      </c>
      <c r="B170" s="8" t="s">
        <v>272</v>
      </c>
      <c r="C170" s="178">
        <v>1200</v>
      </c>
      <c r="D170" s="193">
        <v>1200</v>
      </c>
      <c r="E170" s="193">
        <v>0</v>
      </c>
      <c r="F170" s="193">
        <v>0</v>
      </c>
      <c r="G170" s="193">
        <v>0</v>
      </c>
      <c r="H170" s="201">
        <f t="shared" si="71"/>
        <v>0</v>
      </c>
      <c r="I170" s="223">
        <v>0</v>
      </c>
      <c r="J170" s="202">
        <f>G170-D170</f>
        <v>-1200</v>
      </c>
      <c r="K170" s="201">
        <f>G170/D170</f>
        <v>0</v>
      </c>
      <c r="L170" s="118">
        <f>G170-F170</f>
        <v>0</v>
      </c>
    </row>
    <row r="171" spans="1:12" s="24" customFormat="1" x14ac:dyDescent="0.2">
      <c r="A171" s="76" t="s">
        <v>59</v>
      </c>
      <c r="B171" s="81" t="s">
        <v>102</v>
      </c>
      <c r="C171" s="177">
        <f>C172</f>
        <v>82740</v>
      </c>
      <c r="D171" s="77">
        <f>D172</f>
        <v>83147</v>
      </c>
      <c r="E171" s="77">
        <f>E172</f>
        <v>16598.2</v>
      </c>
      <c r="F171" s="77">
        <f>F172</f>
        <v>15477</v>
      </c>
      <c r="G171" s="77">
        <f>G172</f>
        <v>16598.2</v>
      </c>
      <c r="H171" s="78">
        <f t="shared" si="71"/>
        <v>0.12</v>
      </c>
      <c r="I171" s="219">
        <f>G171/E171</f>
        <v>1</v>
      </c>
      <c r="J171" s="206">
        <f>G171-D171</f>
        <v>-66548.800000000003</v>
      </c>
      <c r="K171" s="205">
        <f>G171/D171</f>
        <v>0.2</v>
      </c>
      <c r="L171" s="207">
        <f>G171-F171</f>
        <v>1121.2</v>
      </c>
    </row>
    <row r="172" spans="1:12" s="40" customFormat="1" x14ac:dyDescent="0.2">
      <c r="A172" s="104" t="s">
        <v>61</v>
      </c>
      <c r="B172" s="105" t="s">
        <v>60</v>
      </c>
      <c r="C172" s="208">
        <f>C173+C175+C185</f>
        <v>82740</v>
      </c>
      <c r="D172" s="208">
        <f>D173+D175+D185</f>
        <v>83147</v>
      </c>
      <c r="E172" s="208">
        <f>E173+E175+E185</f>
        <v>16598.2</v>
      </c>
      <c r="F172" s="208">
        <f t="shared" ref="F172" si="72">F173+F175+F185</f>
        <v>15477</v>
      </c>
      <c r="G172" s="208">
        <f t="shared" ref="G172" si="73">G173+G175+G185</f>
        <v>16598.2</v>
      </c>
      <c r="H172" s="89">
        <f t="shared" si="71"/>
        <v>0.12</v>
      </c>
      <c r="I172" s="219">
        <f>G172/E172</f>
        <v>1</v>
      </c>
      <c r="J172" s="210">
        <f>G172-D172</f>
        <v>-66548.800000000003</v>
      </c>
      <c r="K172" s="209">
        <f>G172/D172</f>
        <v>0.2</v>
      </c>
      <c r="L172" s="211">
        <f>G172-F172</f>
        <v>1121.2</v>
      </c>
    </row>
    <row r="173" spans="1:12" ht="45" customHeight="1" x14ac:dyDescent="0.2">
      <c r="A173" s="16">
        <v>611</v>
      </c>
      <c r="B173" s="8" t="s">
        <v>99</v>
      </c>
      <c r="C173" s="6">
        <v>54659.9</v>
      </c>
      <c r="D173" s="118">
        <v>53924.9</v>
      </c>
      <c r="E173" s="118">
        <v>9100.2000000000007</v>
      </c>
      <c r="F173" s="118">
        <v>6432.6</v>
      </c>
      <c r="G173" s="118">
        <v>9100.2000000000007</v>
      </c>
      <c r="H173" s="201">
        <f t="shared" si="71"/>
        <v>6.6000000000000003E-2</v>
      </c>
      <c r="I173" s="223">
        <f>G173/E173</f>
        <v>1</v>
      </c>
      <c r="J173" s="202">
        <f>G173-D173</f>
        <v>-44824.7</v>
      </c>
      <c r="K173" s="201">
        <f>G173/D173</f>
        <v>0.16900000000000001</v>
      </c>
      <c r="L173" s="118">
        <f>G173-F173</f>
        <v>2667.6</v>
      </c>
    </row>
    <row r="174" spans="1:12" ht="13.5" hidden="1" customHeight="1" x14ac:dyDescent="0.2">
      <c r="A174" s="16"/>
      <c r="B174" s="9" t="s">
        <v>103</v>
      </c>
      <c r="C174" s="6"/>
      <c r="D174" s="118"/>
      <c r="E174" s="118"/>
      <c r="F174" s="118"/>
      <c r="G174" s="118"/>
      <c r="H174" s="201">
        <f t="shared" si="71"/>
        <v>0</v>
      </c>
      <c r="I174" s="219" t="e">
        <f>G174/E174</f>
        <v>#DIV/0!</v>
      </c>
      <c r="J174" s="202"/>
      <c r="K174" s="201"/>
      <c r="L174" s="118"/>
    </row>
    <row r="175" spans="1:12" ht="13.5" customHeight="1" x14ac:dyDescent="0.2">
      <c r="A175" s="16">
        <v>612</v>
      </c>
      <c r="B175" s="9" t="s">
        <v>206</v>
      </c>
      <c r="C175" s="6">
        <v>26880.1</v>
      </c>
      <c r="D175" s="118">
        <f>29222.1-1607</f>
        <v>27615.1</v>
      </c>
      <c r="E175" s="118">
        <v>7498</v>
      </c>
      <c r="F175" s="118">
        <v>9044.4</v>
      </c>
      <c r="G175" s="118">
        <v>7498</v>
      </c>
      <c r="H175" s="201">
        <f t="shared" si="71"/>
        <v>5.3999999999999999E-2</v>
      </c>
      <c r="I175" s="223">
        <f>G175/E175</f>
        <v>1</v>
      </c>
      <c r="J175" s="202">
        <f>G175-D175</f>
        <v>-20117.099999999999</v>
      </c>
      <c r="K175" s="201">
        <f>G175/D175</f>
        <v>0.27200000000000002</v>
      </c>
      <c r="L175" s="118">
        <f>G175-F175</f>
        <v>-1546.4</v>
      </c>
    </row>
    <row r="176" spans="1:12" x14ac:dyDescent="0.2">
      <c r="A176" s="106"/>
      <c r="B176" s="107" t="s">
        <v>187</v>
      </c>
      <c r="C176" s="107"/>
      <c r="D176" s="108"/>
      <c r="E176" s="108"/>
      <c r="F176" s="108"/>
      <c r="G176" s="108"/>
      <c r="H176" s="203"/>
      <c r="I176" s="203"/>
      <c r="J176" s="204"/>
      <c r="K176" s="203"/>
      <c r="L176" s="108"/>
    </row>
    <row r="177" spans="1:12" x14ac:dyDescent="0.2">
      <c r="A177" s="106"/>
      <c r="B177" s="100" t="s">
        <v>101</v>
      </c>
      <c r="C177" s="101">
        <v>71878.5</v>
      </c>
      <c r="D177" s="108">
        <v>71876.3</v>
      </c>
      <c r="E177" s="108">
        <v>13674.1</v>
      </c>
      <c r="F177" s="108">
        <v>12739.5</v>
      </c>
      <c r="G177" s="108">
        <v>13674.1</v>
      </c>
      <c r="H177" s="203">
        <f t="shared" ref="H177:H182" si="74">G177/$G$210</f>
        <v>9.9000000000000005E-2</v>
      </c>
      <c r="I177" s="203">
        <f>G177/E177</f>
        <v>1</v>
      </c>
      <c r="J177" s="204">
        <f t="shared" ref="J177:J182" si="75">G177-D177</f>
        <v>-58202.2</v>
      </c>
      <c r="K177" s="203">
        <f t="shared" ref="K177:K182" si="76">G177/D177</f>
        <v>0.19</v>
      </c>
      <c r="L177" s="108">
        <f>G177-F177</f>
        <v>934.6</v>
      </c>
    </row>
    <row r="178" spans="1:12" x14ac:dyDescent="0.2">
      <c r="A178" s="106"/>
      <c r="B178" s="100" t="s">
        <v>170</v>
      </c>
      <c r="C178" s="101">
        <v>369.8</v>
      </c>
      <c r="D178" s="108">
        <v>369.8</v>
      </c>
      <c r="E178" s="108">
        <v>68.8</v>
      </c>
      <c r="F178" s="108">
        <v>64.8</v>
      </c>
      <c r="G178" s="108">
        <v>68.8</v>
      </c>
      <c r="H178" s="203">
        <f t="shared" si="74"/>
        <v>0</v>
      </c>
      <c r="I178" s="203">
        <f>G178/E178</f>
        <v>1</v>
      </c>
      <c r="J178" s="204">
        <f t="shared" si="75"/>
        <v>-301</v>
      </c>
      <c r="K178" s="203">
        <f t="shared" si="76"/>
        <v>0.186</v>
      </c>
      <c r="L178" s="108">
        <f t="shared" ref="L178:L181" si="77">G178-F178</f>
        <v>4</v>
      </c>
    </row>
    <row r="179" spans="1:12" x14ac:dyDescent="0.2">
      <c r="A179" s="99"/>
      <c r="B179" s="100" t="s">
        <v>104</v>
      </c>
      <c r="C179" s="101">
        <v>6851.2</v>
      </c>
      <c r="D179" s="108">
        <v>6851.2</v>
      </c>
      <c r="E179" s="108">
        <v>2694.4</v>
      </c>
      <c r="F179" s="108">
        <v>2558.1999999999998</v>
      </c>
      <c r="G179" s="108">
        <v>2694.4</v>
      </c>
      <c r="H179" s="203">
        <f t="shared" si="74"/>
        <v>1.9E-2</v>
      </c>
      <c r="I179" s="203">
        <f>G179/E179</f>
        <v>1</v>
      </c>
      <c r="J179" s="204">
        <f t="shared" si="75"/>
        <v>-4156.8</v>
      </c>
      <c r="K179" s="203">
        <f t="shared" si="76"/>
        <v>0.39300000000000002</v>
      </c>
      <c r="L179" s="108">
        <f t="shared" si="77"/>
        <v>136.19999999999999</v>
      </c>
    </row>
    <row r="180" spans="1:12" x14ac:dyDescent="0.2">
      <c r="A180" s="99"/>
      <c r="B180" s="100" t="s">
        <v>167</v>
      </c>
      <c r="C180" s="101">
        <v>1056.5</v>
      </c>
      <c r="D180" s="108">
        <v>1056.5</v>
      </c>
      <c r="E180" s="108">
        <v>0</v>
      </c>
      <c r="F180" s="108">
        <v>0</v>
      </c>
      <c r="G180" s="108">
        <v>0</v>
      </c>
      <c r="H180" s="203">
        <f t="shared" si="74"/>
        <v>0</v>
      </c>
      <c r="I180" s="203">
        <v>0</v>
      </c>
      <c r="J180" s="204">
        <f t="shared" si="75"/>
        <v>-1056.5</v>
      </c>
      <c r="K180" s="203">
        <f t="shared" si="76"/>
        <v>0</v>
      </c>
      <c r="L180" s="108">
        <f t="shared" si="77"/>
        <v>0</v>
      </c>
    </row>
    <row r="181" spans="1:12" x14ac:dyDescent="0.2">
      <c r="A181" s="99"/>
      <c r="B181" s="100" t="s">
        <v>171</v>
      </c>
      <c r="C181" s="101">
        <v>1384</v>
      </c>
      <c r="D181" s="108">
        <v>1386.2</v>
      </c>
      <c r="E181" s="108">
        <v>160.9</v>
      </c>
      <c r="F181" s="108">
        <v>114.5</v>
      </c>
      <c r="G181" s="108">
        <v>160.9</v>
      </c>
      <c r="H181" s="203">
        <f t="shared" si="74"/>
        <v>1E-3</v>
      </c>
      <c r="I181" s="203">
        <f>G181/E181</f>
        <v>1</v>
      </c>
      <c r="J181" s="204">
        <f t="shared" si="75"/>
        <v>-1225.3</v>
      </c>
      <c r="K181" s="203">
        <f t="shared" si="76"/>
        <v>0.11600000000000001</v>
      </c>
      <c r="L181" s="108">
        <f t="shared" si="77"/>
        <v>46.4</v>
      </c>
    </row>
    <row r="182" spans="1:12" ht="13.5" hidden="1" customHeight="1" x14ac:dyDescent="0.2">
      <c r="A182" s="16">
        <v>612</v>
      </c>
      <c r="B182" s="8" t="s">
        <v>100</v>
      </c>
      <c r="C182" s="6"/>
      <c r="D182" s="118"/>
      <c r="E182" s="118"/>
      <c r="F182" s="118"/>
      <c r="G182" s="118"/>
      <c r="H182" s="201">
        <f t="shared" si="74"/>
        <v>0</v>
      </c>
      <c r="I182" s="219" t="e">
        <f>G182/E182</f>
        <v>#DIV/0!</v>
      </c>
      <c r="J182" s="202">
        <f t="shared" si="75"/>
        <v>0</v>
      </c>
      <c r="K182" s="201" t="e">
        <f t="shared" si="76"/>
        <v>#DIV/0!</v>
      </c>
      <c r="L182" s="118" t="e">
        <f>G182-#REF!</f>
        <v>#REF!</v>
      </c>
    </row>
    <row r="183" spans="1:12" ht="13.5" hidden="1" customHeight="1" x14ac:dyDescent="0.2">
      <c r="A183" s="155"/>
      <c r="B183" s="154" t="s">
        <v>27</v>
      </c>
      <c r="C183" s="101"/>
      <c r="D183" s="118"/>
      <c r="E183" s="118"/>
      <c r="F183" s="118"/>
      <c r="G183" s="118"/>
      <c r="H183" s="201"/>
      <c r="I183" s="219" t="e">
        <f>G183/E183</f>
        <v>#DIV/0!</v>
      </c>
      <c r="J183" s="202"/>
      <c r="K183" s="201"/>
      <c r="L183" s="118"/>
    </row>
    <row r="184" spans="1:12" ht="40.5" hidden="1" customHeight="1" x14ac:dyDescent="0.2">
      <c r="A184" s="155"/>
      <c r="B184" s="154" t="s">
        <v>173</v>
      </c>
      <c r="C184" s="101"/>
      <c r="D184" s="118"/>
      <c r="E184" s="118"/>
      <c r="F184" s="118"/>
      <c r="G184" s="118"/>
      <c r="H184" s="201">
        <f t="shared" ref="H184:H193" si="78">G184/$G$210</f>
        <v>0</v>
      </c>
      <c r="I184" s="219" t="e">
        <f>G184/E184</f>
        <v>#DIV/0!</v>
      </c>
      <c r="J184" s="202">
        <f t="shared" ref="J184:J193" si="79">G184-D184</f>
        <v>0</v>
      </c>
      <c r="K184" s="201" t="e">
        <f>G184/D184</f>
        <v>#DIV/0!</v>
      </c>
      <c r="L184" s="118" t="e">
        <f>G184-#REF!</f>
        <v>#REF!</v>
      </c>
    </row>
    <row r="185" spans="1:12" ht="54" x14ac:dyDescent="0.2">
      <c r="A185" s="15" t="s">
        <v>209</v>
      </c>
      <c r="B185" s="8" t="s">
        <v>273</v>
      </c>
      <c r="C185" s="178">
        <v>1200</v>
      </c>
      <c r="D185" s="193">
        <v>1607</v>
      </c>
      <c r="E185" s="193">
        <v>0</v>
      </c>
      <c r="F185" s="193">
        <v>0</v>
      </c>
      <c r="G185" s="193">
        <v>0</v>
      </c>
      <c r="H185" s="201">
        <f t="shared" si="78"/>
        <v>0</v>
      </c>
      <c r="I185" s="223">
        <v>0</v>
      </c>
      <c r="J185" s="202">
        <f>G185-D185</f>
        <v>-1607</v>
      </c>
      <c r="K185" s="201">
        <f>G185/D185</f>
        <v>0</v>
      </c>
      <c r="L185" s="118">
        <f>G185-F185</f>
        <v>0</v>
      </c>
    </row>
    <row r="186" spans="1:12" ht="13.5" hidden="1" customHeight="1" x14ac:dyDescent="0.2">
      <c r="A186" s="99" t="s">
        <v>176</v>
      </c>
      <c r="B186" s="115" t="s">
        <v>177</v>
      </c>
      <c r="C186" s="102">
        <v>0</v>
      </c>
      <c r="D186" s="168">
        <v>0</v>
      </c>
      <c r="E186" s="168"/>
      <c r="F186" s="168">
        <v>0</v>
      </c>
      <c r="G186" s="168">
        <v>0</v>
      </c>
      <c r="H186" s="173">
        <f t="shared" si="78"/>
        <v>0</v>
      </c>
      <c r="I186" s="219" t="e">
        <f t="shared" ref="I186:I193" si="80">G186/E186</f>
        <v>#DIV/0!</v>
      </c>
      <c r="J186" s="174">
        <f t="shared" si="79"/>
        <v>0</v>
      </c>
      <c r="K186" s="173" t="e">
        <f>G186/D186</f>
        <v>#DIV/0!</v>
      </c>
      <c r="L186" s="169" t="e">
        <f>G186-#REF!</f>
        <v>#REF!</v>
      </c>
    </row>
    <row r="187" spans="1:12" s="24" customFormat="1" x14ac:dyDescent="0.2">
      <c r="A187" s="76" t="s">
        <v>105</v>
      </c>
      <c r="B187" s="81" t="s">
        <v>106</v>
      </c>
      <c r="C187" s="218">
        <f>C188+C189</f>
        <v>539.70000000000005</v>
      </c>
      <c r="D187" s="218">
        <f>D188+D189</f>
        <v>539.79999999999995</v>
      </c>
      <c r="E187" s="218">
        <f t="shared" ref="E187:G187" si="81">E188+E189</f>
        <v>139.9</v>
      </c>
      <c r="F187" s="218">
        <f t="shared" si="81"/>
        <v>132.1</v>
      </c>
      <c r="G187" s="218">
        <f t="shared" si="81"/>
        <v>139.9</v>
      </c>
      <c r="H187" s="219">
        <f t="shared" si="78"/>
        <v>1E-3</v>
      </c>
      <c r="I187" s="219">
        <f t="shared" si="80"/>
        <v>1</v>
      </c>
      <c r="J187" s="220">
        <f t="shared" si="79"/>
        <v>-399.9</v>
      </c>
      <c r="K187" s="219">
        <f>G187/D187</f>
        <v>0.25900000000000001</v>
      </c>
      <c r="L187" s="221">
        <f t="shared" ref="L187:L193" si="82">G187-F187</f>
        <v>7.8</v>
      </c>
    </row>
    <row r="188" spans="1:12" s="40" customFormat="1" x14ac:dyDescent="0.2">
      <c r="A188" s="15" t="s">
        <v>62</v>
      </c>
      <c r="B188" s="18" t="s">
        <v>63</v>
      </c>
      <c r="C188" s="179">
        <v>539.70000000000005</v>
      </c>
      <c r="D188" s="179">
        <v>539.70000000000005</v>
      </c>
      <c r="E188" s="179">
        <v>139.80000000000001</v>
      </c>
      <c r="F188" s="179">
        <v>132.1</v>
      </c>
      <c r="G188" s="179">
        <v>139.80000000000001</v>
      </c>
      <c r="H188" s="217">
        <f t="shared" si="78"/>
        <v>1E-3</v>
      </c>
      <c r="I188" s="223">
        <f t="shared" si="80"/>
        <v>1</v>
      </c>
      <c r="J188" s="188">
        <f t="shared" si="79"/>
        <v>-399.9</v>
      </c>
      <c r="K188" s="217">
        <f>G188/D188</f>
        <v>0.25900000000000001</v>
      </c>
      <c r="L188" s="6">
        <f t="shared" si="82"/>
        <v>7.7</v>
      </c>
    </row>
    <row r="189" spans="1:12" s="40" customFormat="1" ht="13.5" customHeight="1" x14ac:dyDescent="0.2">
      <c r="A189" s="15" t="s">
        <v>275</v>
      </c>
      <c r="B189" s="18" t="s">
        <v>276</v>
      </c>
      <c r="C189" s="179">
        <v>0</v>
      </c>
      <c r="D189" s="179">
        <v>0.1</v>
      </c>
      <c r="E189" s="179">
        <v>0.1</v>
      </c>
      <c r="F189" s="179">
        <v>0</v>
      </c>
      <c r="G189" s="179">
        <v>0.1</v>
      </c>
      <c r="H189" s="217">
        <f t="shared" si="78"/>
        <v>0</v>
      </c>
      <c r="I189" s="181">
        <f t="shared" si="80"/>
        <v>1</v>
      </c>
      <c r="J189" s="188">
        <f t="shared" si="79"/>
        <v>0</v>
      </c>
      <c r="K189" s="217">
        <v>0</v>
      </c>
      <c r="L189" s="6">
        <f t="shared" si="82"/>
        <v>0.1</v>
      </c>
    </row>
    <row r="190" spans="1:12" s="24" customFormat="1" x14ac:dyDescent="0.2">
      <c r="A190" s="76" t="s">
        <v>107</v>
      </c>
      <c r="B190" s="81" t="s">
        <v>49</v>
      </c>
      <c r="C190" s="80">
        <f>C191+C204</f>
        <v>20563.7</v>
      </c>
      <c r="D190" s="80">
        <f>D191+D204</f>
        <v>21028.799999999999</v>
      </c>
      <c r="E190" s="80">
        <f t="shared" ref="E190:G190" si="83">E191+E204</f>
        <v>3571.5</v>
      </c>
      <c r="F190" s="80">
        <f t="shared" si="83"/>
        <v>2431.8000000000002</v>
      </c>
      <c r="G190" s="80">
        <f t="shared" si="83"/>
        <v>3571.5</v>
      </c>
      <c r="H190" s="78">
        <f t="shared" si="78"/>
        <v>2.5999999999999999E-2</v>
      </c>
      <c r="I190" s="219">
        <f t="shared" si="80"/>
        <v>1</v>
      </c>
      <c r="J190" s="206">
        <f t="shared" si="79"/>
        <v>-17457.3</v>
      </c>
      <c r="K190" s="205">
        <f>G190/D190</f>
        <v>0.17</v>
      </c>
      <c r="L190" s="207">
        <f t="shared" si="82"/>
        <v>1139.7</v>
      </c>
    </row>
    <row r="191" spans="1:12" s="40" customFormat="1" x14ac:dyDescent="0.2">
      <c r="A191" s="104" t="s">
        <v>75</v>
      </c>
      <c r="B191" s="162" t="s">
        <v>198</v>
      </c>
      <c r="C191" s="96">
        <f>C192+C193+C203</f>
        <v>20263.7</v>
      </c>
      <c r="D191" s="212">
        <f>D192+D193+D203</f>
        <v>20728.8</v>
      </c>
      <c r="E191" s="212">
        <f>E192+E193+E203</f>
        <v>3571.5</v>
      </c>
      <c r="F191" s="212">
        <f t="shared" ref="F191" si="84">F192+F193+F203</f>
        <v>2431.8000000000002</v>
      </c>
      <c r="G191" s="212">
        <f t="shared" ref="G191" si="85">G192+G193+G203</f>
        <v>3571.5</v>
      </c>
      <c r="H191" s="89">
        <f t="shared" si="78"/>
        <v>2.5999999999999999E-2</v>
      </c>
      <c r="I191" s="219">
        <f t="shared" si="80"/>
        <v>1</v>
      </c>
      <c r="J191" s="210">
        <f t="shared" si="79"/>
        <v>-17157.3</v>
      </c>
      <c r="K191" s="209">
        <f>G191/D191</f>
        <v>0.17199999999999999</v>
      </c>
      <c r="L191" s="207">
        <f t="shared" si="82"/>
        <v>1139.7</v>
      </c>
    </row>
    <row r="192" spans="1:12" ht="40.5" x14ac:dyDescent="0.2">
      <c r="A192" s="16">
        <v>611</v>
      </c>
      <c r="B192" s="8" t="s">
        <v>99</v>
      </c>
      <c r="C192" s="6">
        <v>15925.6</v>
      </c>
      <c r="D192" s="118">
        <v>15431.4</v>
      </c>
      <c r="E192" s="118">
        <v>2323.8000000000002</v>
      </c>
      <c r="F192" s="118">
        <v>1778.3</v>
      </c>
      <c r="G192" s="118">
        <v>2323.8000000000002</v>
      </c>
      <c r="H192" s="201">
        <f t="shared" si="78"/>
        <v>1.7000000000000001E-2</v>
      </c>
      <c r="I192" s="201">
        <f t="shared" si="80"/>
        <v>1</v>
      </c>
      <c r="J192" s="202">
        <f t="shared" si="79"/>
        <v>-13107.6</v>
      </c>
      <c r="K192" s="201">
        <f>G192/D192</f>
        <v>0.151</v>
      </c>
      <c r="L192" s="118">
        <f t="shared" si="82"/>
        <v>545.5</v>
      </c>
    </row>
    <row r="193" spans="1:12" x14ac:dyDescent="0.2">
      <c r="A193" s="16" t="s">
        <v>271</v>
      </c>
      <c r="B193" s="8" t="s">
        <v>100</v>
      </c>
      <c r="C193" s="6">
        <v>2538.1</v>
      </c>
      <c r="D193" s="118">
        <f>10.7+465.1+4821.6-2151.6</f>
        <v>3145.8</v>
      </c>
      <c r="E193" s="118">
        <f>10.7+0+1237-325.3</f>
        <v>922.4</v>
      </c>
      <c r="F193" s="118">
        <v>332.5</v>
      </c>
      <c r="G193" s="118">
        <f>10.7+0+1237-325.3</f>
        <v>922.4</v>
      </c>
      <c r="H193" s="201">
        <f t="shared" si="78"/>
        <v>7.0000000000000001E-3</v>
      </c>
      <c r="I193" s="201">
        <f t="shared" si="80"/>
        <v>1</v>
      </c>
      <c r="J193" s="202">
        <f t="shared" si="79"/>
        <v>-2223.4</v>
      </c>
      <c r="K193" s="201">
        <f>G193/D193</f>
        <v>0.29299999999999998</v>
      </c>
      <c r="L193" s="118">
        <f t="shared" si="82"/>
        <v>589.9</v>
      </c>
    </row>
    <row r="194" spans="1:12" x14ac:dyDescent="0.2">
      <c r="A194" s="106"/>
      <c r="B194" s="107" t="s">
        <v>187</v>
      </c>
      <c r="C194" s="107"/>
      <c r="D194" s="108"/>
      <c r="E194" s="108"/>
      <c r="F194" s="108"/>
      <c r="G194" s="108"/>
      <c r="H194" s="203"/>
      <c r="I194" s="203"/>
      <c r="J194" s="204"/>
      <c r="K194" s="203"/>
      <c r="L194" s="108"/>
    </row>
    <row r="195" spans="1:12" x14ac:dyDescent="0.2">
      <c r="A195" s="106"/>
      <c r="B195" s="100" t="s">
        <v>101</v>
      </c>
      <c r="C195" s="101">
        <v>13427.9</v>
      </c>
      <c r="D195" s="108">
        <v>13427.9</v>
      </c>
      <c r="E195" s="108">
        <v>1607.1</v>
      </c>
      <c r="F195" s="108">
        <v>1603.2</v>
      </c>
      <c r="G195" s="108">
        <v>1607.1</v>
      </c>
      <c r="H195" s="203">
        <f t="shared" ref="H195:H200" si="86">G195/$G$210</f>
        <v>1.2E-2</v>
      </c>
      <c r="I195" s="203">
        <f>G195/E195</f>
        <v>1</v>
      </c>
      <c r="J195" s="204">
        <f t="shared" ref="J195:J200" si="87">G195-D195</f>
        <v>-11820.8</v>
      </c>
      <c r="K195" s="203">
        <f t="shared" ref="K195:K200" si="88">G195/D195</f>
        <v>0.12</v>
      </c>
      <c r="L195" s="108">
        <f>G195-F195</f>
        <v>3.9</v>
      </c>
    </row>
    <row r="196" spans="1:12" x14ac:dyDescent="0.2">
      <c r="A196" s="106"/>
      <c r="B196" s="100" t="s">
        <v>170</v>
      </c>
      <c r="C196" s="101">
        <v>36.6</v>
      </c>
      <c r="D196" s="108">
        <v>36.6</v>
      </c>
      <c r="E196" s="108">
        <v>5.4</v>
      </c>
      <c r="F196" s="108">
        <v>6.7</v>
      </c>
      <c r="G196" s="108">
        <v>5.4</v>
      </c>
      <c r="H196" s="203">
        <f t="shared" si="86"/>
        <v>0</v>
      </c>
      <c r="I196" s="203">
        <f>G196/E196</f>
        <v>1</v>
      </c>
      <c r="J196" s="204">
        <f t="shared" si="87"/>
        <v>-31.2</v>
      </c>
      <c r="K196" s="203">
        <f t="shared" si="88"/>
        <v>0.14799999999999999</v>
      </c>
      <c r="L196" s="108">
        <f t="shared" ref="L196:L199" si="89">G196-F196</f>
        <v>-1.3</v>
      </c>
    </row>
    <row r="197" spans="1:12" x14ac:dyDescent="0.2">
      <c r="A197" s="99"/>
      <c r="B197" s="100" t="s">
        <v>104</v>
      </c>
      <c r="C197" s="101">
        <v>4673.6000000000004</v>
      </c>
      <c r="D197" s="108">
        <v>4673.6000000000004</v>
      </c>
      <c r="E197" s="108">
        <v>1520.2</v>
      </c>
      <c r="F197" s="108">
        <v>499.9</v>
      </c>
      <c r="G197" s="108">
        <v>1520.2</v>
      </c>
      <c r="H197" s="203">
        <f t="shared" si="86"/>
        <v>1.0999999999999999E-2</v>
      </c>
      <c r="I197" s="203">
        <f>G197/E197</f>
        <v>1</v>
      </c>
      <c r="J197" s="204">
        <f t="shared" si="87"/>
        <v>-3153.4</v>
      </c>
      <c r="K197" s="203">
        <f t="shared" si="88"/>
        <v>0.32500000000000001</v>
      </c>
      <c r="L197" s="108">
        <f t="shared" si="89"/>
        <v>1020.3</v>
      </c>
    </row>
    <row r="198" spans="1:12" x14ac:dyDescent="0.2">
      <c r="A198" s="99"/>
      <c r="B198" s="100" t="s">
        <v>167</v>
      </c>
      <c r="C198" s="101">
        <v>182</v>
      </c>
      <c r="D198" s="108">
        <v>182</v>
      </c>
      <c r="E198" s="108">
        <v>0</v>
      </c>
      <c r="F198" s="108">
        <v>0</v>
      </c>
      <c r="G198" s="108">
        <v>0</v>
      </c>
      <c r="H198" s="203">
        <f t="shared" si="86"/>
        <v>0</v>
      </c>
      <c r="I198" s="203">
        <v>0</v>
      </c>
      <c r="J198" s="204">
        <f t="shared" si="87"/>
        <v>-182</v>
      </c>
      <c r="K198" s="203">
        <f t="shared" si="88"/>
        <v>0</v>
      </c>
      <c r="L198" s="108">
        <f t="shared" si="89"/>
        <v>0</v>
      </c>
    </row>
    <row r="199" spans="1:12" x14ac:dyDescent="0.2">
      <c r="A199" s="99"/>
      <c r="B199" s="100" t="s">
        <v>168</v>
      </c>
      <c r="C199" s="101">
        <v>143.6</v>
      </c>
      <c r="D199" s="108">
        <v>257.10000000000002</v>
      </c>
      <c r="E199" s="108">
        <v>113.5</v>
      </c>
      <c r="F199" s="108">
        <v>1</v>
      </c>
      <c r="G199" s="108">
        <v>113.5</v>
      </c>
      <c r="H199" s="203">
        <f t="shared" si="86"/>
        <v>1E-3</v>
      </c>
      <c r="I199" s="203">
        <f t="shared" ref="I199:I210" si="90">G199/E199</f>
        <v>1</v>
      </c>
      <c r="J199" s="204">
        <f t="shared" si="87"/>
        <v>-143.6</v>
      </c>
      <c r="K199" s="203">
        <f t="shared" si="88"/>
        <v>0.441</v>
      </c>
      <c r="L199" s="108">
        <f t="shared" si="89"/>
        <v>112.5</v>
      </c>
    </row>
    <row r="200" spans="1:12" ht="13.5" hidden="1" customHeight="1" x14ac:dyDescent="0.2">
      <c r="A200" s="16"/>
      <c r="B200" s="8" t="s">
        <v>100</v>
      </c>
      <c r="C200" s="101"/>
      <c r="D200" s="169"/>
      <c r="E200" s="169"/>
      <c r="F200" s="169"/>
      <c r="G200" s="169"/>
      <c r="H200" s="173">
        <f t="shared" si="86"/>
        <v>0</v>
      </c>
      <c r="I200" s="219" t="e">
        <f t="shared" si="90"/>
        <v>#DIV/0!</v>
      </c>
      <c r="J200" s="174">
        <f t="shared" si="87"/>
        <v>0</v>
      </c>
      <c r="K200" s="173" t="e">
        <f t="shared" si="88"/>
        <v>#DIV/0!</v>
      </c>
      <c r="L200" s="169" t="e">
        <f>G200-#REF!</f>
        <v>#REF!</v>
      </c>
    </row>
    <row r="201" spans="1:12" ht="13.5" hidden="1" customHeight="1" x14ac:dyDescent="0.2">
      <c r="A201" s="155"/>
      <c r="B201" s="154" t="s">
        <v>27</v>
      </c>
      <c r="C201" s="101"/>
      <c r="D201" s="169"/>
      <c r="E201" s="169"/>
      <c r="F201" s="169"/>
      <c r="G201" s="169"/>
      <c r="H201" s="173"/>
      <c r="I201" s="219" t="e">
        <f t="shared" si="90"/>
        <v>#DIV/0!</v>
      </c>
      <c r="J201" s="174"/>
      <c r="K201" s="173"/>
      <c r="L201" s="169"/>
    </row>
    <row r="202" spans="1:12" ht="27" hidden="1" customHeight="1" x14ac:dyDescent="0.2">
      <c r="A202" s="155"/>
      <c r="B202" s="154" t="s">
        <v>172</v>
      </c>
      <c r="C202" s="101"/>
      <c r="D202" s="169"/>
      <c r="E202" s="169"/>
      <c r="F202" s="169"/>
      <c r="G202" s="169"/>
      <c r="H202" s="173">
        <f t="shared" ref="H202:H210" si="91">G202/$G$210</f>
        <v>0</v>
      </c>
      <c r="I202" s="219" t="e">
        <f t="shared" si="90"/>
        <v>#DIV/0!</v>
      </c>
      <c r="J202" s="174">
        <f t="shared" ref="J202:J209" si="92">G202-D202</f>
        <v>0</v>
      </c>
      <c r="K202" s="173" t="e">
        <f t="shared" ref="K202:K210" si="93">G202/D202</f>
        <v>#DIV/0!</v>
      </c>
      <c r="L202" s="169" t="e">
        <f>G202-#REF!</f>
        <v>#REF!</v>
      </c>
    </row>
    <row r="203" spans="1:12" ht="67.5" x14ac:dyDescent="0.2">
      <c r="A203" s="243" t="s">
        <v>210</v>
      </c>
      <c r="B203" s="154" t="s">
        <v>274</v>
      </c>
      <c r="C203" s="178">
        <v>1800</v>
      </c>
      <c r="D203" s="193">
        <v>2151.6</v>
      </c>
      <c r="E203" s="193">
        <v>325.3</v>
      </c>
      <c r="F203" s="193">
        <v>321</v>
      </c>
      <c r="G203" s="193">
        <v>325.3</v>
      </c>
      <c r="H203" s="201">
        <f t="shared" si="91"/>
        <v>2E-3</v>
      </c>
      <c r="I203" s="223">
        <f t="shared" si="90"/>
        <v>1</v>
      </c>
      <c r="J203" s="202">
        <f t="shared" si="92"/>
        <v>-1826.3</v>
      </c>
      <c r="K203" s="201">
        <f t="shared" si="93"/>
        <v>0.151</v>
      </c>
      <c r="L203" s="118">
        <f t="shared" ref="L203:L210" si="94">G203-F203</f>
        <v>4.3</v>
      </c>
    </row>
    <row r="204" spans="1:12" ht="27" x14ac:dyDescent="0.2">
      <c r="A204" s="76" t="s">
        <v>269</v>
      </c>
      <c r="B204" s="81" t="s">
        <v>270</v>
      </c>
      <c r="C204" s="80">
        <f>C205</f>
        <v>300</v>
      </c>
      <c r="D204" s="80">
        <f>D205</f>
        <v>300</v>
      </c>
      <c r="E204" s="80">
        <f>E205</f>
        <v>0</v>
      </c>
      <c r="F204" s="80">
        <f>F205</f>
        <v>0</v>
      </c>
      <c r="G204" s="80">
        <f>G205</f>
        <v>0</v>
      </c>
      <c r="H204" s="78">
        <f t="shared" si="91"/>
        <v>0</v>
      </c>
      <c r="I204" s="219">
        <v>0</v>
      </c>
      <c r="J204" s="206">
        <f t="shared" si="92"/>
        <v>-300</v>
      </c>
      <c r="K204" s="205">
        <f>G204/D204</f>
        <v>0</v>
      </c>
      <c r="L204" s="207">
        <f>G204-F204</f>
        <v>0</v>
      </c>
    </row>
    <row r="205" spans="1:12" ht="67.5" x14ac:dyDescent="0.2">
      <c r="A205" s="243"/>
      <c r="B205" s="154" t="s">
        <v>274</v>
      </c>
      <c r="C205" s="178">
        <v>300</v>
      </c>
      <c r="D205" s="193">
        <v>300</v>
      </c>
      <c r="E205" s="193">
        <v>0</v>
      </c>
      <c r="F205" s="193">
        <v>0</v>
      </c>
      <c r="G205" s="193">
        <v>0</v>
      </c>
      <c r="H205" s="201">
        <f t="shared" ref="H205" si="95">G205/$G$210</f>
        <v>0</v>
      </c>
      <c r="I205" s="223">
        <v>0</v>
      </c>
      <c r="J205" s="202">
        <f t="shared" ref="J205" si="96">G205-D205</f>
        <v>-300</v>
      </c>
      <c r="K205" s="201">
        <f t="shared" ref="K205" si="97">G205/D205</f>
        <v>0</v>
      </c>
      <c r="L205" s="118">
        <f t="shared" ref="L205" si="98">G205-F205</f>
        <v>0</v>
      </c>
    </row>
    <row r="206" spans="1:12" s="24" customFormat="1" ht="27" x14ac:dyDescent="0.2">
      <c r="A206" s="84">
        <v>1300</v>
      </c>
      <c r="B206" s="81" t="s">
        <v>108</v>
      </c>
      <c r="C206" s="221">
        <f>C207</f>
        <v>19091.7</v>
      </c>
      <c r="D206" s="221">
        <f>D207</f>
        <v>19091.7</v>
      </c>
      <c r="E206" s="221">
        <f>E207</f>
        <v>4492.1000000000004</v>
      </c>
      <c r="F206" s="221">
        <f>F207</f>
        <v>3340.5</v>
      </c>
      <c r="G206" s="221">
        <f>G207</f>
        <v>4492.1000000000004</v>
      </c>
      <c r="H206" s="219">
        <f t="shared" si="91"/>
        <v>3.2000000000000001E-2</v>
      </c>
      <c r="I206" s="219">
        <f t="shared" si="90"/>
        <v>1</v>
      </c>
      <c r="J206" s="220">
        <f t="shared" si="92"/>
        <v>-14599.6</v>
      </c>
      <c r="K206" s="219">
        <f t="shared" si="93"/>
        <v>0.23499999999999999</v>
      </c>
      <c r="L206" s="221">
        <f t="shared" si="94"/>
        <v>1151.5999999999999</v>
      </c>
    </row>
    <row r="207" spans="1:12" s="40" customFormat="1" ht="27" x14ac:dyDescent="0.2">
      <c r="A207" s="15" t="s">
        <v>73</v>
      </c>
      <c r="B207" s="33" t="s">
        <v>109</v>
      </c>
      <c r="C207" s="179">
        <v>19091.7</v>
      </c>
      <c r="D207" s="179">
        <v>19091.7</v>
      </c>
      <c r="E207" s="179">
        <v>4492.1000000000004</v>
      </c>
      <c r="F207" s="192">
        <v>3340.5</v>
      </c>
      <c r="G207" s="192">
        <v>4492.1000000000004</v>
      </c>
      <c r="H207" s="201">
        <f t="shared" si="91"/>
        <v>3.2000000000000001E-2</v>
      </c>
      <c r="I207" s="219">
        <f t="shared" si="90"/>
        <v>1</v>
      </c>
      <c r="J207" s="202">
        <f t="shared" si="92"/>
        <v>-14599.6</v>
      </c>
      <c r="K207" s="201">
        <f t="shared" si="93"/>
        <v>0.23499999999999999</v>
      </c>
      <c r="L207" s="118">
        <f t="shared" si="94"/>
        <v>1151.5999999999999</v>
      </c>
    </row>
    <row r="208" spans="1:12" s="24" customFormat="1" ht="40.5" x14ac:dyDescent="0.2">
      <c r="A208" s="84">
        <v>1400</v>
      </c>
      <c r="B208" s="81" t="s">
        <v>151</v>
      </c>
      <c r="C208" s="221">
        <f>C209</f>
        <v>120000</v>
      </c>
      <c r="D208" s="221">
        <f>D209</f>
        <v>120000</v>
      </c>
      <c r="E208" s="221">
        <f>E209</f>
        <v>8000</v>
      </c>
      <c r="F208" s="80">
        <f>F209</f>
        <v>24500</v>
      </c>
      <c r="G208" s="80">
        <f>G209</f>
        <v>8000</v>
      </c>
      <c r="H208" s="78">
        <f t="shared" si="91"/>
        <v>5.8000000000000003E-2</v>
      </c>
      <c r="I208" s="219">
        <f t="shared" si="90"/>
        <v>1</v>
      </c>
      <c r="J208" s="79">
        <f t="shared" si="92"/>
        <v>-112000</v>
      </c>
      <c r="K208" s="219">
        <f t="shared" si="93"/>
        <v>6.7000000000000004E-2</v>
      </c>
      <c r="L208" s="221">
        <f t="shared" si="94"/>
        <v>-16500</v>
      </c>
    </row>
    <row r="209" spans="1:12" s="40" customFormat="1" x14ac:dyDescent="0.2">
      <c r="A209" s="15" t="s">
        <v>150</v>
      </c>
      <c r="B209" s="33" t="s">
        <v>152</v>
      </c>
      <c r="C209" s="179">
        <v>120000</v>
      </c>
      <c r="D209" s="179">
        <v>120000</v>
      </c>
      <c r="E209" s="179">
        <v>8000</v>
      </c>
      <c r="F209" s="192">
        <v>24500</v>
      </c>
      <c r="G209" s="192">
        <v>8000</v>
      </c>
      <c r="H209" s="201">
        <f t="shared" si="91"/>
        <v>5.8000000000000003E-2</v>
      </c>
      <c r="I209" s="219">
        <f t="shared" si="90"/>
        <v>1</v>
      </c>
      <c r="J209" s="202">
        <f t="shared" si="92"/>
        <v>-112000</v>
      </c>
      <c r="K209" s="201">
        <f t="shared" si="93"/>
        <v>6.7000000000000004E-2</v>
      </c>
      <c r="L209" s="118">
        <f t="shared" si="94"/>
        <v>-16500</v>
      </c>
    </row>
    <row r="210" spans="1:12" s="24" customFormat="1" ht="16.5" x14ac:dyDescent="0.2">
      <c r="A210" s="76"/>
      <c r="B210" s="85" t="s">
        <v>54</v>
      </c>
      <c r="C210" s="221">
        <f>C57+C75+C82+C113+C157+C171+C187+C190+C206+C208</f>
        <v>689100.1</v>
      </c>
      <c r="D210" s="221">
        <f>D57+D75+D82+D113+D157+D171+D187+D190+D206+D208</f>
        <v>1200114.8999999999</v>
      </c>
      <c r="E210" s="221">
        <f>E57+E75+E82+E113+E157+E171+E187+E190+E206+E208</f>
        <v>138335.20000000001</v>
      </c>
      <c r="F210" s="221">
        <f>F57+F75+F82+F113+F157+F171+F187+F190+F206+F208</f>
        <v>141382.39999999999</v>
      </c>
      <c r="G210" s="221">
        <f>G57+G75+G82+G113+G157+G171+G187+G190+G206+G208</f>
        <v>138335.20000000001</v>
      </c>
      <c r="H210" s="78">
        <f t="shared" si="91"/>
        <v>1</v>
      </c>
      <c r="I210" s="219">
        <f t="shared" si="90"/>
        <v>1</v>
      </c>
      <c r="J210" s="80">
        <f>J57+J75+J82+J113+J157+J171+J187+J190+J206</f>
        <v>-949779.7</v>
      </c>
      <c r="K210" s="219">
        <f t="shared" si="93"/>
        <v>0.115</v>
      </c>
      <c r="L210" s="221">
        <f t="shared" si="94"/>
        <v>-3047.2</v>
      </c>
    </row>
    <row r="211" spans="1:12" s="1" customFormat="1" ht="16.5" x14ac:dyDescent="0.2">
      <c r="A211" s="30"/>
      <c r="B211" s="67"/>
      <c r="C211" s="133"/>
      <c r="D211" s="214"/>
      <c r="E211" s="214"/>
      <c r="F211" s="257"/>
      <c r="G211" s="244"/>
      <c r="H211" s="225"/>
      <c r="I211" s="251"/>
      <c r="J211" s="226"/>
      <c r="K211" s="225"/>
      <c r="L211" s="224"/>
    </row>
    <row r="212" spans="1:12" x14ac:dyDescent="0.2">
      <c r="A212" s="17"/>
      <c r="B212" s="5" t="s">
        <v>64</v>
      </c>
      <c r="C212" s="268">
        <f>C54-C210</f>
        <v>0</v>
      </c>
      <c r="D212" s="270">
        <f>D54-D210</f>
        <v>-22672.2</v>
      </c>
      <c r="E212" s="270">
        <f>E54-E210</f>
        <v>-3442.5</v>
      </c>
      <c r="F212" s="270">
        <f>F54-F210</f>
        <v>-19887.2</v>
      </c>
      <c r="G212" s="270">
        <f>G54-G210</f>
        <v>-4229.7</v>
      </c>
      <c r="H212" s="260">
        <f>G212/G212</f>
        <v>1</v>
      </c>
      <c r="I212" s="260">
        <f>G212/E212</f>
        <v>1.2290000000000001</v>
      </c>
      <c r="J212" s="262">
        <f>G212-D212</f>
        <v>18442.5</v>
      </c>
      <c r="K212" s="260">
        <f>G212/D212</f>
        <v>0.187</v>
      </c>
      <c r="L212" s="265">
        <f>G212-F212</f>
        <v>15657.5</v>
      </c>
    </row>
    <row r="213" spans="1:12" x14ac:dyDescent="0.2">
      <c r="A213" s="17"/>
      <c r="B213" s="5" t="s">
        <v>65</v>
      </c>
      <c r="C213" s="269"/>
      <c r="D213" s="271"/>
      <c r="E213" s="271"/>
      <c r="F213" s="271"/>
      <c r="G213" s="271"/>
      <c r="H213" s="261"/>
      <c r="I213" s="261"/>
      <c r="J213" s="263"/>
      <c r="K213" s="261"/>
      <c r="L213" s="266"/>
    </row>
    <row r="214" spans="1:12" ht="27" x14ac:dyDescent="0.2">
      <c r="A214" s="17"/>
      <c r="B214" s="5" t="s">
        <v>66</v>
      </c>
      <c r="C214" s="131">
        <f>C215+C218</f>
        <v>0</v>
      </c>
      <c r="D214" s="180">
        <f>D215+D218</f>
        <v>22672.2</v>
      </c>
      <c r="E214" s="180">
        <f>E215+E218</f>
        <v>3442.5</v>
      </c>
      <c r="F214" s="180">
        <f>F215+F218</f>
        <v>19887.2</v>
      </c>
      <c r="G214" s="180">
        <f>G215+G218</f>
        <v>4229.7</v>
      </c>
      <c r="H214" s="223">
        <f>G214/G214</f>
        <v>1</v>
      </c>
      <c r="I214" s="254">
        <f>G214/E214</f>
        <v>1.2290000000000001</v>
      </c>
      <c r="J214" s="228">
        <f t="shared" ref="J214:J220" si="99">G214-D214</f>
        <v>-18442.5</v>
      </c>
      <c r="K214" s="223">
        <f>G214/D214</f>
        <v>0.187</v>
      </c>
      <c r="L214" s="222">
        <f>G214-F214</f>
        <v>-15657.5</v>
      </c>
    </row>
    <row r="215" spans="1:12" ht="27" x14ac:dyDescent="0.2">
      <c r="A215" s="41" t="s">
        <v>82</v>
      </c>
      <c r="B215" s="68" t="s">
        <v>83</v>
      </c>
      <c r="C215" s="134">
        <f>C216+C217</f>
        <v>0</v>
      </c>
      <c r="D215" s="190">
        <f>D216+D217</f>
        <v>15000</v>
      </c>
      <c r="E215" s="190">
        <f>E216+E217</f>
        <v>0</v>
      </c>
      <c r="F215" s="222">
        <f>F216+F217</f>
        <v>20000</v>
      </c>
      <c r="G215" s="222">
        <f>G216+G217</f>
        <v>0</v>
      </c>
      <c r="H215" s="223">
        <v>0</v>
      </c>
      <c r="I215" s="254">
        <v>0</v>
      </c>
      <c r="J215" s="228">
        <f t="shared" si="99"/>
        <v>-15000</v>
      </c>
      <c r="K215" s="223">
        <v>0</v>
      </c>
      <c r="L215" s="192">
        <f>G215-F215</f>
        <v>-20000</v>
      </c>
    </row>
    <row r="216" spans="1:12" s="40" customFormat="1" ht="27" x14ac:dyDescent="0.2">
      <c r="A216" s="16" t="s">
        <v>78</v>
      </c>
      <c r="B216" s="69" t="s">
        <v>79</v>
      </c>
      <c r="C216" s="129">
        <v>138500</v>
      </c>
      <c r="D216" s="179">
        <v>153500</v>
      </c>
      <c r="E216" s="179">
        <v>0</v>
      </c>
      <c r="F216" s="192">
        <v>30000</v>
      </c>
      <c r="G216" s="192">
        <v>0</v>
      </c>
      <c r="H216" s="223">
        <v>0</v>
      </c>
      <c r="I216" s="254">
        <v>0</v>
      </c>
      <c r="J216" s="229">
        <f t="shared" si="99"/>
        <v>-153500</v>
      </c>
      <c r="K216" s="230">
        <f>G216/D216</f>
        <v>0</v>
      </c>
      <c r="L216" s="192">
        <f>G216-F216</f>
        <v>-30000</v>
      </c>
    </row>
    <row r="217" spans="1:12" s="40" customFormat="1" ht="40.5" x14ac:dyDescent="0.2">
      <c r="A217" s="16" t="s">
        <v>80</v>
      </c>
      <c r="B217" s="69" t="s">
        <v>81</v>
      </c>
      <c r="C217" s="129">
        <v>-138500</v>
      </c>
      <c r="D217" s="179">
        <v>-138500</v>
      </c>
      <c r="E217" s="179">
        <v>0</v>
      </c>
      <c r="F217" s="192">
        <v>-10000</v>
      </c>
      <c r="G217" s="192">
        <v>0</v>
      </c>
      <c r="H217" s="223">
        <v>0</v>
      </c>
      <c r="I217" s="254">
        <v>0</v>
      </c>
      <c r="J217" s="229">
        <f t="shared" si="99"/>
        <v>138500</v>
      </c>
      <c r="K217" s="230">
        <f>G217/D217</f>
        <v>0</v>
      </c>
      <c r="L217" s="192">
        <f>G217-F217</f>
        <v>10000</v>
      </c>
    </row>
    <row r="218" spans="1:12" ht="27" x14ac:dyDescent="0.2">
      <c r="A218" s="41" t="s">
        <v>84</v>
      </c>
      <c r="B218" s="68" t="s">
        <v>85</v>
      </c>
      <c r="C218" s="134">
        <f>C219+C220</f>
        <v>0</v>
      </c>
      <c r="D218" s="190">
        <f>D219+D220</f>
        <v>7672.2</v>
      </c>
      <c r="E218" s="190">
        <f>E219+E220</f>
        <v>3442.5</v>
      </c>
      <c r="F218" s="222">
        <f>F219+F220</f>
        <v>-112.8</v>
      </c>
      <c r="G218" s="222">
        <f>G219+G220</f>
        <v>4229.7</v>
      </c>
      <c r="H218" s="223">
        <f>G214/G218</f>
        <v>1</v>
      </c>
      <c r="I218" s="254">
        <f>G218/E218</f>
        <v>1.2290000000000001</v>
      </c>
      <c r="J218" s="228">
        <f t="shared" si="99"/>
        <v>-3442.5</v>
      </c>
      <c r="K218" s="223">
        <f>G218/D218</f>
        <v>0.55100000000000005</v>
      </c>
      <c r="L218" s="227">
        <f>G218-F218</f>
        <v>4342.5</v>
      </c>
    </row>
    <row r="219" spans="1:12" ht="27" x14ac:dyDescent="0.2">
      <c r="A219" s="15" t="s">
        <v>86</v>
      </c>
      <c r="B219" s="7" t="s">
        <v>50</v>
      </c>
      <c r="C219" s="129">
        <v>0</v>
      </c>
      <c r="D219" s="179">
        <v>0</v>
      </c>
      <c r="E219" s="179">
        <v>0</v>
      </c>
      <c r="F219" s="192">
        <v>-151498.1</v>
      </c>
      <c r="G219" s="192">
        <v>-134121.29999999999</v>
      </c>
      <c r="H219" s="223">
        <f>G215/G219</f>
        <v>0</v>
      </c>
      <c r="I219" s="254">
        <v>0</v>
      </c>
      <c r="J219" s="202">
        <f t="shared" si="99"/>
        <v>-134121.29999999999</v>
      </c>
      <c r="K219" s="201">
        <v>0</v>
      </c>
      <c r="L219" s="118">
        <f>-(L54)</f>
        <v>-12610.3</v>
      </c>
    </row>
    <row r="220" spans="1:12" ht="27" x14ac:dyDescent="0.2">
      <c r="A220" s="15" t="s">
        <v>87</v>
      </c>
      <c r="B220" s="7" t="s">
        <v>51</v>
      </c>
      <c r="C220" s="129">
        <v>0</v>
      </c>
      <c r="D220" s="179">
        <v>7672.2</v>
      </c>
      <c r="E220" s="179">
        <v>3442.5</v>
      </c>
      <c r="F220" s="192">
        <v>151385.29999999999</v>
      </c>
      <c r="G220" s="192">
        <v>138351</v>
      </c>
      <c r="H220" s="223">
        <f>G216/G220</f>
        <v>0</v>
      </c>
      <c r="I220" s="254">
        <v>0</v>
      </c>
      <c r="J220" s="202">
        <f t="shared" si="99"/>
        <v>130678.8</v>
      </c>
      <c r="K220" s="201">
        <f>G220/D220</f>
        <v>18.033000000000001</v>
      </c>
      <c r="L220" s="118">
        <f>L210</f>
        <v>-3047.2</v>
      </c>
    </row>
    <row r="221" spans="1:12" ht="13.5" hidden="1" customHeight="1" x14ac:dyDescent="0.2">
      <c r="A221" s="16" t="s">
        <v>10</v>
      </c>
      <c r="B221" s="10" t="s">
        <v>9</v>
      </c>
      <c r="C221" s="135"/>
      <c r="D221" s="26"/>
      <c r="E221" s="26"/>
      <c r="F221" s="6"/>
      <c r="G221" s="6"/>
      <c r="H221" s="173"/>
      <c r="I221" s="255"/>
      <c r="J221" s="90"/>
      <c r="K221" s="89"/>
      <c r="L221" s="88"/>
    </row>
    <row r="222" spans="1:12" ht="27" hidden="1" customHeight="1" x14ac:dyDescent="0.2">
      <c r="A222" s="86"/>
      <c r="B222" s="87" t="s">
        <v>130</v>
      </c>
      <c r="C222" s="88">
        <f>C72+C154+C162+C177+C195</f>
        <v>108442.8</v>
      </c>
      <c r="D222" s="88">
        <f>D72+D154+D162+D177+D195</f>
        <v>110461.2</v>
      </c>
      <c r="E222" s="88"/>
      <c r="F222" s="88">
        <f>F72+F154+F162+F177+F195</f>
        <v>21418.7</v>
      </c>
      <c r="G222" s="88">
        <f>G72+G154+G162+G177+G195</f>
        <v>19621</v>
      </c>
      <c r="H222" s="172">
        <f t="shared" ref="H222:H227" si="100">G222/$G$210</f>
        <v>0.14199999999999999</v>
      </c>
      <c r="I222" s="172"/>
      <c r="J222" s="95">
        <f t="shared" ref="J222:J227" si="101">G222-D222</f>
        <v>-90840.2</v>
      </c>
      <c r="K222" s="94">
        <f t="shared" ref="K222:K227" si="102">G222/D222</f>
        <v>0.17799999999999999</v>
      </c>
      <c r="L222" s="96" t="e">
        <f>G222-#REF!</f>
        <v>#REF!</v>
      </c>
    </row>
    <row r="223" spans="1:12" ht="13.5" hidden="1" customHeight="1" x14ac:dyDescent="0.2">
      <c r="A223" s="86" t="s">
        <v>10</v>
      </c>
      <c r="B223" s="87" t="s">
        <v>129</v>
      </c>
      <c r="C223" s="88">
        <f>C72</f>
        <v>4563.5</v>
      </c>
      <c r="D223" s="88">
        <f t="shared" ref="D223:G223" si="103">D72</f>
        <v>6718.6</v>
      </c>
      <c r="E223" s="88"/>
      <c r="F223" s="88">
        <f t="shared" ref="F223" si="104">F72</f>
        <v>2314.1</v>
      </c>
      <c r="G223" s="88">
        <f t="shared" si="103"/>
        <v>1673.3</v>
      </c>
      <c r="H223" s="172">
        <f t="shared" si="100"/>
        <v>1.2E-2</v>
      </c>
      <c r="I223" s="172"/>
      <c r="J223" s="95">
        <f t="shared" si="101"/>
        <v>-5045.3</v>
      </c>
      <c r="K223" s="94">
        <f t="shared" si="102"/>
        <v>0.249</v>
      </c>
      <c r="L223" s="96" t="e">
        <f>G223-#REF!</f>
        <v>#REF!</v>
      </c>
    </row>
    <row r="224" spans="1:12" ht="13.5" hidden="1" customHeight="1" x14ac:dyDescent="0.2">
      <c r="A224" s="86"/>
      <c r="B224" s="87" t="s">
        <v>157</v>
      </c>
      <c r="C224" s="88">
        <f>C195+C177+C162</f>
        <v>97955.5</v>
      </c>
      <c r="D224" s="88">
        <f>D195+D177+D162</f>
        <v>97951.5</v>
      </c>
      <c r="E224" s="88"/>
      <c r="F224" s="88">
        <f>F195+F177+F162</f>
        <v>16018.7</v>
      </c>
      <c r="G224" s="88">
        <f>G195+G177+G162</f>
        <v>17288.599999999999</v>
      </c>
      <c r="H224" s="172">
        <f t="shared" si="100"/>
        <v>0.125</v>
      </c>
      <c r="I224" s="172"/>
      <c r="J224" s="95">
        <f t="shared" si="101"/>
        <v>-80662.899999999994</v>
      </c>
      <c r="K224" s="94">
        <f t="shared" si="102"/>
        <v>0.17699999999999999</v>
      </c>
      <c r="L224" s="96" t="e">
        <f>G224-#REF!</f>
        <v>#REF!</v>
      </c>
    </row>
    <row r="225" spans="1:12" ht="13.5" hidden="1" customHeight="1" x14ac:dyDescent="0.2">
      <c r="A225" s="86" t="s">
        <v>10</v>
      </c>
      <c r="B225" s="87" t="s">
        <v>104</v>
      </c>
      <c r="C225" s="88">
        <f>C73+C164+C179+C197</f>
        <v>12187</v>
      </c>
      <c r="D225" s="88">
        <f>D73+D164+D179+D197</f>
        <v>12187</v>
      </c>
      <c r="E225" s="88"/>
      <c r="F225" s="88">
        <f>F73+F164+F179+F197</f>
        <v>3197.8</v>
      </c>
      <c r="G225" s="88">
        <f>G73+G164+G179+G197</f>
        <v>4510.7</v>
      </c>
      <c r="H225" s="172">
        <f t="shared" si="100"/>
        <v>3.3000000000000002E-2</v>
      </c>
      <c r="I225" s="172"/>
      <c r="J225" s="95">
        <f t="shared" si="101"/>
        <v>-7676.3</v>
      </c>
      <c r="K225" s="94">
        <f t="shared" si="102"/>
        <v>0.37</v>
      </c>
      <c r="L225" s="96" t="e">
        <f>G225-#REF!</f>
        <v>#REF!</v>
      </c>
    </row>
    <row r="226" spans="1:12" ht="13.5" hidden="1" customHeight="1" x14ac:dyDescent="0.2">
      <c r="A226" s="86" t="s">
        <v>10</v>
      </c>
      <c r="B226" s="91" t="s">
        <v>72</v>
      </c>
      <c r="C226" s="101"/>
      <c r="D226" s="118"/>
      <c r="E226" s="118"/>
      <c r="F226" s="118"/>
      <c r="G226" s="118"/>
      <c r="H226" s="172">
        <f t="shared" si="100"/>
        <v>0</v>
      </c>
      <c r="I226" s="172"/>
      <c r="J226" s="95">
        <f t="shared" si="101"/>
        <v>0</v>
      </c>
      <c r="K226" s="94" t="e">
        <f t="shared" si="102"/>
        <v>#DIV/0!</v>
      </c>
      <c r="L226" s="96" t="e">
        <f>G226-#REF!</f>
        <v>#REF!</v>
      </c>
    </row>
    <row r="227" spans="1:12" ht="13.5" hidden="1" customHeight="1" x14ac:dyDescent="0.2">
      <c r="A227" s="86"/>
      <c r="B227" s="91" t="s">
        <v>110</v>
      </c>
      <c r="C227" s="88">
        <f>C74+C81+C112+C156+C170+C185+C203</f>
        <v>416147.7</v>
      </c>
      <c r="D227" s="88">
        <f>D74+D81+D112+D156+D170+D185+D203</f>
        <v>914240.4</v>
      </c>
      <c r="E227" s="88"/>
      <c r="F227" s="88">
        <f>F74+F81+F112+F156+F170+F185+F203</f>
        <v>71594.100000000006</v>
      </c>
      <c r="G227" s="88">
        <f>G74+G81+G112+G156+G170+G185+G203</f>
        <v>94143.3</v>
      </c>
      <c r="H227" s="172">
        <f t="shared" si="100"/>
        <v>0.68100000000000005</v>
      </c>
      <c r="I227" s="172"/>
      <c r="J227" s="95">
        <f t="shared" si="101"/>
        <v>-820097.1</v>
      </c>
      <c r="K227" s="94">
        <f t="shared" si="102"/>
        <v>0.10299999999999999</v>
      </c>
      <c r="L227" s="96" t="e">
        <f>G227-#REF!</f>
        <v>#REF!</v>
      </c>
    </row>
    <row r="228" spans="1:12" x14ac:dyDescent="0.2">
      <c r="B228" s="103"/>
      <c r="C228" s="28"/>
      <c r="D228" s="29"/>
      <c r="E228" s="29"/>
      <c r="F228" s="29"/>
      <c r="G228" s="29"/>
      <c r="H228" s="31"/>
      <c r="I228" s="259"/>
      <c r="J228" s="32"/>
      <c r="K228" s="31"/>
      <c r="L228" s="29"/>
    </row>
    <row r="229" spans="1:12" x14ac:dyDescent="0.2">
      <c r="A229" s="63"/>
      <c r="D229" s="29"/>
      <c r="E229" s="29"/>
      <c r="H229" s="61" t="s">
        <v>10</v>
      </c>
      <c r="I229" s="61"/>
    </row>
    <row r="230" spans="1:12" x14ac:dyDescent="0.2">
      <c r="B230" s="70"/>
      <c r="C230" s="71"/>
      <c r="D230" s="72"/>
      <c r="E230" s="72"/>
      <c r="F230" s="36"/>
      <c r="G230" s="36"/>
      <c r="H230" s="73"/>
      <c r="I230" s="73"/>
      <c r="J230" s="73"/>
      <c r="K230" s="61" t="s">
        <v>10</v>
      </c>
      <c r="L230" s="2"/>
    </row>
    <row r="231" spans="1:12" x14ac:dyDescent="0.2">
      <c r="B231" s="74"/>
      <c r="C231" s="74"/>
      <c r="D231" s="72"/>
      <c r="E231" s="72"/>
      <c r="F231" s="73"/>
      <c r="G231" s="73"/>
      <c r="H231" s="73"/>
      <c r="I231" s="73"/>
      <c r="J231" s="75"/>
    </row>
    <row r="232" spans="1:12" x14ac:dyDescent="0.2">
      <c r="H232" s="61"/>
      <c r="I232" s="61"/>
    </row>
    <row r="233" spans="1:12" x14ac:dyDescent="0.2">
      <c r="H233" s="61"/>
      <c r="I233" s="61"/>
    </row>
    <row r="234" spans="1:12" x14ac:dyDescent="0.2">
      <c r="H234" s="61"/>
      <c r="I234" s="61"/>
    </row>
    <row r="235" spans="1:12" x14ac:dyDescent="0.2">
      <c r="H235" s="61"/>
      <c r="I235" s="61"/>
    </row>
    <row r="236" spans="1:12" x14ac:dyDescent="0.2">
      <c r="H236" s="61"/>
      <c r="I236" s="61"/>
    </row>
    <row r="237" spans="1:12" x14ac:dyDescent="0.2">
      <c r="H237" s="61"/>
      <c r="I237" s="61"/>
    </row>
    <row r="238" spans="1:12" x14ac:dyDescent="0.2">
      <c r="H238" s="61"/>
      <c r="I238" s="61"/>
    </row>
    <row r="239" spans="1:12" x14ac:dyDescent="0.2">
      <c r="H239" s="61"/>
      <c r="I239" s="61"/>
    </row>
    <row r="240" spans="1:12" x14ac:dyDescent="0.2">
      <c r="H240" s="61"/>
      <c r="I240" s="61"/>
    </row>
    <row r="241" spans="8:9" x14ac:dyDescent="0.2">
      <c r="H241" s="61"/>
      <c r="I241" s="61"/>
    </row>
    <row r="242" spans="8:9" x14ac:dyDescent="0.2">
      <c r="H242" s="61"/>
      <c r="I242" s="61"/>
    </row>
    <row r="243" spans="8:9" x14ac:dyDescent="0.2">
      <c r="H243" s="61"/>
      <c r="I243" s="61"/>
    </row>
    <row r="244" spans="8:9" x14ac:dyDescent="0.2">
      <c r="H244" s="61"/>
      <c r="I244" s="61"/>
    </row>
    <row r="245" spans="8:9" x14ac:dyDescent="0.2">
      <c r="H245" s="61"/>
      <c r="I245" s="61"/>
    </row>
    <row r="246" spans="8:9" x14ac:dyDescent="0.2">
      <c r="H246" s="61"/>
      <c r="I246" s="61"/>
    </row>
    <row r="247" spans="8:9" x14ac:dyDescent="0.2">
      <c r="H247" s="61"/>
      <c r="I247" s="61"/>
    </row>
    <row r="248" spans="8:9" x14ac:dyDescent="0.2">
      <c r="H248" s="61"/>
      <c r="I248" s="61"/>
    </row>
    <row r="249" spans="8:9" x14ac:dyDescent="0.2">
      <c r="H249" s="61"/>
      <c r="I249" s="61"/>
    </row>
    <row r="250" spans="8:9" x14ac:dyDescent="0.2">
      <c r="H250" s="61"/>
      <c r="I250" s="61"/>
    </row>
    <row r="251" spans="8:9" x14ac:dyDescent="0.2">
      <c r="H251" s="61"/>
      <c r="I251" s="61"/>
    </row>
    <row r="252" spans="8:9" x14ac:dyDescent="0.2">
      <c r="H252" s="61"/>
      <c r="I252" s="61"/>
    </row>
    <row r="253" spans="8:9" x14ac:dyDescent="0.2">
      <c r="H253" s="61"/>
      <c r="I253" s="61"/>
    </row>
    <row r="254" spans="8:9" x14ac:dyDescent="0.2">
      <c r="H254" s="61"/>
      <c r="I254" s="61"/>
    </row>
    <row r="255" spans="8:9" x14ac:dyDescent="0.2">
      <c r="H255" s="61"/>
      <c r="I255" s="61"/>
    </row>
    <row r="256" spans="8:9" x14ac:dyDescent="0.2">
      <c r="H256" s="61"/>
      <c r="I256" s="61"/>
    </row>
    <row r="257" spans="8:9" x14ac:dyDescent="0.2">
      <c r="H257" s="61"/>
      <c r="I257" s="61"/>
    </row>
    <row r="258" spans="8:9" x14ac:dyDescent="0.2">
      <c r="H258" s="61"/>
      <c r="I258" s="61"/>
    </row>
    <row r="259" spans="8:9" x14ac:dyDescent="0.2">
      <c r="H259" s="61"/>
      <c r="I259" s="61"/>
    </row>
    <row r="260" spans="8:9" x14ac:dyDescent="0.2">
      <c r="H260" s="61"/>
      <c r="I260" s="61"/>
    </row>
    <row r="261" spans="8:9" x14ac:dyDescent="0.2">
      <c r="H261" s="61"/>
      <c r="I261" s="61"/>
    </row>
    <row r="262" spans="8:9" x14ac:dyDescent="0.2">
      <c r="H262" s="61"/>
      <c r="I262" s="61"/>
    </row>
    <row r="263" spans="8:9" x14ac:dyDescent="0.2">
      <c r="H263" s="61"/>
      <c r="I263" s="61"/>
    </row>
    <row r="264" spans="8:9" x14ac:dyDescent="0.2">
      <c r="H264" s="61"/>
      <c r="I264" s="61"/>
    </row>
    <row r="265" spans="8:9" x14ac:dyDescent="0.2">
      <c r="H265" s="61"/>
      <c r="I265" s="61"/>
    </row>
    <row r="266" spans="8:9" x14ac:dyDescent="0.2">
      <c r="H266" s="61"/>
      <c r="I266" s="61"/>
    </row>
    <row r="267" spans="8:9" x14ac:dyDescent="0.2">
      <c r="H267" s="61"/>
      <c r="I267" s="61"/>
    </row>
    <row r="268" spans="8:9" x14ac:dyDescent="0.2">
      <c r="H268" s="61"/>
      <c r="I268" s="61"/>
    </row>
    <row r="269" spans="8:9" x14ac:dyDescent="0.2">
      <c r="H269" s="61"/>
      <c r="I269" s="61"/>
    </row>
    <row r="270" spans="8:9" x14ac:dyDescent="0.2">
      <c r="H270" s="61"/>
      <c r="I270" s="61"/>
    </row>
    <row r="271" spans="8:9" x14ac:dyDescent="0.2">
      <c r="H271" s="61"/>
      <c r="I271" s="61"/>
    </row>
    <row r="272" spans="8:9" x14ac:dyDescent="0.2">
      <c r="H272" s="61"/>
      <c r="I272" s="61"/>
    </row>
    <row r="273" spans="8:9" x14ac:dyDescent="0.2">
      <c r="H273" s="61"/>
      <c r="I273" s="61"/>
    </row>
    <row r="274" spans="8:9" x14ac:dyDescent="0.2">
      <c r="H274" s="61"/>
      <c r="I274" s="61"/>
    </row>
    <row r="275" spans="8:9" x14ac:dyDescent="0.2">
      <c r="H275" s="61"/>
      <c r="I275" s="61"/>
    </row>
    <row r="276" spans="8:9" x14ac:dyDescent="0.2">
      <c r="H276" s="61"/>
      <c r="I276" s="61"/>
    </row>
    <row r="277" spans="8:9" x14ac:dyDescent="0.2">
      <c r="H277" s="61"/>
      <c r="I277" s="61"/>
    </row>
    <row r="278" spans="8:9" x14ac:dyDescent="0.2">
      <c r="H278" s="61"/>
      <c r="I278" s="61"/>
    </row>
    <row r="279" spans="8:9" x14ac:dyDescent="0.2">
      <c r="H279" s="61"/>
      <c r="I279" s="61"/>
    </row>
    <row r="280" spans="8:9" x14ac:dyDescent="0.2">
      <c r="H280" s="61"/>
      <c r="I280" s="61"/>
    </row>
    <row r="281" spans="8:9" x14ac:dyDescent="0.2">
      <c r="H281" s="61"/>
      <c r="I281" s="61"/>
    </row>
    <row r="282" spans="8:9" x14ac:dyDescent="0.2">
      <c r="H282" s="61"/>
      <c r="I282" s="61"/>
    </row>
    <row r="283" spans="8:9" x14ac:dyDescent="0.2">
      <c r="H283" s="61"/>
      <c r="I283" s="61"/>
    </row>
    <row r="284" spans="8:9" x14ac:dyDescent="0.2">
      <c r="H284" s="61"/>
      <c r="I284" s="61"/>
    </row>
    <row r="285" spans="8:9" x14ac:dyDescent="0.2">
      <c r="H285" s="61"/>
      <c r="I285" s="61"/>
    </row>
    <row r="286" spans="8:9" x14ac:dyDescent="0.2">
      <c r="H286" s="61"/>
      <c r="I286" s="61"/>
    </row>
    <row r="287" spans="8:9" x14ac:dyDescent="0.2">
      <c r="H287" s="61"/>
      <c r="I287" s="61"/>
    </row>
    <row r="288" spans="8:9" x14ac:dyDescent="0.2">
      <c r="H288" s="61"/>
      <c r="I288" s="61"/>
    </row>
    <row r="289" spans="8:9" x14ac:dyDescent="0.2">
      <c r="H289" s="61"/>
      <c r="I289" s="61"/>
    </row>
    <row r="290" spans="8:9" x14ac:dyDescent="0.2">
      <c r="H290" s="61"/>
      <c r="I290" s="61"/>
    </row>
    <row r="291" spans="8:9" x14ac:dyDescent="0.2">
      <c r="H291" s="61"/>
      <c r="I291" s="61"/>
    </row>
    <row r="292" spans="8:9" x14ac:dyDescent="0.2">
      <c r="H292" s="61"/>
      <c r="I292" s="61"/>
    </row>
    <row r="293" spans="8:9" x14ac:dyDescent="0.2">
      <c r="H293" s="61"/>
      <c r="I293" s="61"/>
    </row>
    <row r="294" spans="8:9" x14ac:dyDescent="0.2">
      <c r="H294" s="61"/>
      <c r="I294" s="61"/>
    </row>
    <row r="295" spans="8:9" x14ac:dyDescent="0.2">
      <c r="H295" s="61"/>
      <c r="I295" s="61"/>
    </row>
    <row r="296" spans="8:9" x14ac:dyDescent="0.2">
      <c r="H296" s="61"/>
      <c r="I296" s="61"/>
    </row>
    <row r="297" spans="8:9" x14ac:dyDescent="0.2">
      <c r="H297" s="61"/>
      <c r="I297" s="61"/>
    </row>
    <row r="298" spans="8:9" x14ac:dyDescent="0.2">
      <c r="H298" s="61"/>
      <c r="I298" s="61"/>
    </row>
    <row r="299" spans="8:9" x14ac:dyDescent="0.2">
      <c r="H299" s="61"/>
      <c r="I299" s="61"/>
    </row>
    <row r="300" spans="8:9" x14ac:dyDescent="0.2">
      <c r="H300" s="61"/>
      <c r="I300" s="61"/>
    </row>
    <row r="301" spans="8:9" x14ac:dyDescent="0.2">
      <c r="H301" s="61"/>
      <c r="I301" s="61"/>
    </row>
    <row r="302" spans="8:9" x14ac:dyDescent="0.2">
      <c r="H302" s="61"/>
      <c r="I302" s="61"/>
    </row>
    <row r="303" spans="8:9" x14ac:dyDescent="0.2">
      <c r="H303" s="61"/>
      <c r="I303" s="61"/>
    </row>
    <row r="304" spans="8:9" x14ac:dyDescent="0.2">
      <c r="H304" s="61"/>
      <c r="I304" s="61"/>
    </row>
    <row r="305" spans="8:9" x14ac:dyDescent="0.2">
      <c r="H305" s="61"/>
      <c r="I305" s="61"/>
    </row>
    <row r="306" spans="8:9" x14ac:dyDescent="0.2">
      <c r="H306" s="61"/>
      <c r="I306" s="61"/>
    </row>
    <row r="307" spans="8:9" x14ac:dyDescent="0.2">
      <c r="H307" s="61"/>
      <c r="I307" s="61"/>
    </row>
    <row r="308" spans="8:9" x14ac:dyDescent="0.2">
      <c r="H308" s="61"/>
      <c r="I308" s="61"/>
    </row>
    <row r="309" spans="8:9" x14ac:dyDescent="0.2">
      <c r="H309" s="61"/>
      <c r="I309" s="61"/>
    </row>
    <row r="310" spans="8:9" x14ac:dyDescent="0.2">
      <c r="H310" s="61"/>
      <c r="I310" s="61"/>
    </row>
    <row r="311" spans="8:9" x14ac:dyDescent="0.2">
      <c r="H311" s="61"/>
      <c r="I311" s="61"/>
    </row>
    <row r="312" spans="8:9" x14ac:dyDescent="0.2">
      <c r="H312" s="61"/>
      <c r="I312" s="61"/>
    </row>
    <row r="313" spans="8:9" x14ac:dyDescent="0.2">
      <c r="H313" s="61"/>
      <c r="I313" s="61"/>
    </row>
    <row r="314" spans="8:9" x14ac:dyDescent="0.2">
      <c r="H314" s="61"/>
      <c r="I314" s="61"/>
    </row>
    <row r="315" spans="8:9" x14ac:dyDescent="0.2">
      <c r="H315" s="61"/>
      <c r="I315" s="61"/>
    </row>
    <row r="316" spans="8:9" x14ac:dyDescent="0.2">
      <c r="H316" s="61"/>
      <c r="I316" s="61"/>
    </row>
    <row r="317" spans="8:9" x14ac:dyDescent="0.2">
      <c r="H317" s="61"/>
      <c r="I317" s="61"/>
    </row>
    <row r="318" spans="8:9" x14ac:dyDescent="0.2">
      <c r="H318" s="61"/>
      <c r="I318" s="61"/>
    </row>
    <row r="319" spans="8:9" x14ac:dyDescent="0.2">
      <c r="H319" s="61"/>
      <c r="I319" s="61"/>
    </row>
    <row r="320" spans="8:9" x14ac:dyDescent="0.2">
      <c r="H320" s="61"/>
      <c r="I320" s="61"/>
    </row>
    <row r="321" spans="8:9" x14ac:dyDescent="0.2">
      <c r="H321" s="61"/>
      <c r="I321" s="61"/>
    </row>
    <row r="322" spans="8:9" x14ac:dyDescent="0.2">
      <c r="H322" s="61"/>
      <c r="I322" s="61"/>
    </row>
    <row r="323" spans="8:9" x14ac:dyDescent="0.2">
      <c r="H323" s="61"/>
      <c r="I323" s="61"/>
    </row>
    <row r="324" spans="8:9" x14ac:dyDescent="0.2">
      <c r="H324" s="61"/>
      <c r="I324" s="61"/>
    </row>
    <row r="325" spans="8:9" x14ac:dyDescent="0.2">
      <c r="H325" s="61"/>
      <c r="I325" s="61"/>
    </row>
    <row r="326" spans="8:9" x14ac:dyDescent="0.2">
      <c r="H326" s="61"/>
      <c r="I326" s="61"/>
    </row>
    <row r="327" spans="8:9" x14ac:dyDescent="0.2">
      <c r="H327" s="61"/>
      <c r="I327" s="61"/>
    </row>
    <row r="328" spans="8:9" x14ac:dyDescent="0.2">
      <c r="H328" s="61"/>
      <c r="I328" s="61"/>
    </row>
    <row r="329" spans="8:9" x14ac:dyDescent="0.2">
      <c r="H329" s="61"/>
      <c r="I329" s="61"/>
    </row>
    <row r="330" spans="8:9" x14ac:dyDescent="0.2">
      <c r="H330" s="61"/>
      <c r="I330" s="61"/>
    </row>
    <row r="331" spans="8:9" x14ac:dyDescent="0.2">
      <c r="H331" s="61"/>
      <c r="I331" s="61"/>
    </row>
    <row r="332" spans="8:9" x14ac:dyDescent="0.2">
      <c r="H332" s="61"/>
      <c r="I332" s="61"/>
    </row>
    <row r="333" spans="8:9" x14ac:dyDescent="0.2">
      <c r="H333" s="61"/>
      <c r="I333" s="61"/>
    </row>
    <row r="334" spans="8:9" x14ac:dyDescent="0.2">
      <c r="H334" s="61"/>
      <c r="I334" s="61"/>
    </row>
    <row r="335" spans="8:9" x14ac:dyDescent="0.2">
      <c r="H335" s="61"/>
      <c r="I335" s="61"/>
    </row>
    <row r="336" spans="8:9" x14ac:dyDescent="0.2">
      <c r="H336" s="61"/>
      <c r="I336" s="61"/>
    </row>
    <row r="337" spans="8:9" x14ac:dyDescent="0.2">
      <c r="H337" s="61"/>
      <c r="I337" s="61"/>
    </row>
    <row r="338" spans="8:9" x14ac:dyDescent="0.2">
      <c r="H338" s="61"/>
      <c r="I338" s="61"/>
    </row>
    <row r="339" spans="8:9" x14ac:dyDescent="0.2">
      <c r="H339" s="61"/>
      <c r="I339" s="61"/>
    </row>
    <row r="340" spans="8:9" x14ac:dyDescent="0.2">
      <c r="H340" s="61"/>
      <c r="I340" s="61"/>
    </row>
    <row r="341" spans="8:9" x14ac:dyDescent="0.2">
      <c r="H341" s="61"/>
      <c r="I341" s="61"/>
    </row>
    <row r="342" spans="8:9" x14ac:dyDescent="0.2">
      <c r="H342" s="61"/>
      <c r="I342" s="61"/>
    </row>
    <row r="343" spans="8:9" x14ac:dyDescent="0.2">
      <c r="H343" s="61"/>
      <c r="I343" s="61"/>
    </row>
    <row r="344" spans="8:9" x14ac:dyDescent="0.2">
      <c r="H344" s="61"/>
      <c r="I344" s="61"/>
    </row>
    <row r="345" spans="8:9" x14ac:dyDescent="0.2">
      <c r="H345" s="61"/>
      <c r="I345" s="61"/>
    </row>
    <row r="346" spans="8:9" x14ac:dyDescent="0.2">
      <c r="H346" s="61"/>
      <c r="I346" s="61"/>
    </row>
    <row r="347" spans="8:9" x14ac:dyDescent="0.2">
      <c r="H347" s="61"/>
      <c r="I347" s="61"/>
    </row>
    <row r="348" spans="8:9" x14ac:dyDescent="0.2">
      <c r="H348" s="61"/>
      <c r="I348" s="61"/>
    </row>
    <row r="349" spans="8:9" x14ac:dyDescent="0.2">
      <c r="H349" s="61"/>
      <c r="I349" s="61"/>
    </row>
    <row r="350" spans="8:9" x14ac:dyDescent="0.2">
      <c r="H350" s="61"/>
      <c r="I350" s="61"/>
    </row>
    <row r="351" spans="8:9" x14ac:dyDescent="0.2">
      <c r="H351" s="61"/>
      <c r="I351" s="61"/>
    </row>
    <row r="352" spans="8:9" x14ac:dyDescent="0.2">
      <c r="H352" s="61"/>
      <c r="I352" s="61"/>
    </row>
    <row r="353" spans="8:9" x14ac:dyDescent="0.2">
      <c r="H353" s="61"/>
      <c r="I353" s="61"/>
    </row>
    <row r="354" spans="8:9" x14ac:dyDescent="0.2">
      <c r="H354" s="61"/>
      <c r="I354" s="61"/>
    </row>
    <row r="355" spans="8:9" x14ac:dyDescent="0.2">
      <c r="H355" s="61"/>
      <c r="I355" s="61"/>
    </row>
    <row r="356" spans="8:9" x14ac:dyDescent="0.2">
      <c r="H356" s="61"/>
      <c r="I356" s="61"/>
    </row>
    <row r="357" spans="8:9" x14ac:dyDescent="0.2">
      <c r="H357" s="61"/>
      <c r="I357" s="61"/>
    </row>
    <row r="358" spans="8:9" x14ac:dyDescent="0.2">
      <c r="H358" s="61"/>
      <c r="I358" s="61"/>
    </row>
    <row r="359" spans="8:9" x14ac:dyDescent="0.2">
      <c r="H359" s="61"/>
      <c r="I359" s="61"/>
    </row>
    <row r="360" spans="8:9" x14ac:dyDescent="0.2">
      <c r="H360" s="61"/>
      <c r="I360" s="61"/>
    </row>
    <row r="361" spans="8:9" x14ac:dyDescent="0.2">
      <c r="H361" s="61"/>
      <c r="I361" s="61"/>
    </row>
    <row r="362" spans="8:9" x14ac:dyDescent="0.2">
      <c r="H362" s="61"/>
      <c r="I362" s="61"/>
    </row>
    <row r="363" spans="8:9" x14ac:dyDescent="0.2">
      <c r="H363" s="61"/>
      <c r="I363" s="61"/>
    </row>
    <row r="364" spans="8:9" x14ac:dyDescent="0.2">
      <c r="H364" s="61"/>
      <c r="I364" s="61"/>
    </row>
    <row r="365" spans="8:9" x14ac:dyDescent="0.2">
      <c r="H365" s="61"/>
      <c r="I365" s="61"/>
    </row>
    <row r="366" spans="8:9" x14ac:dyDescent="0.2">
      <c r="H366" s="61"/>
      <c r="I366" s="61"/>
    </row>
    <row r="367" spans="8:9" x14ac:dyDescent="0.2">
      <c r="H367" s="61"/>
      <c r="I367" s="61"/>
    </row>
    <row r="368" spans="8:9" x14ac:dyDescent="0.2">
      <c r="H368" s="61"/>
      <c r="I368" s="61"/>
    </row>
    <row r="369" spans="8:9" x14ac:dyDescent="0.2">
      <c r="H369" s="61"/>
      <c r="I369" s="61"/>
    </row>
    <row r="370" spans="8:9" x14ac:dyDescent="0.2">
      <c r="H370" s="61"/>
      <c r="I370" s="61"/>
    </row>
    <row r="371" spans="8:9" x14ac:dyDescent="0.2">
      <c r="H371" s="61"/>
      <c r="I371" s="61"/>
    </row>
    <row r="372" spans="8:9" x14ac:dyDescent="0.2">
      <c r="H372" s="61"/>
      <c r="I372" s="61"/>
    </row>
    <row r="373" spans="8:9" x14ac:dyDescent="0.2">
      <c r="H373" s="61"/>
      <c r="I373" s="61"/>
    </row>
    <row r="374" spans="8:9" x14ac:dyDescent="0.2">
      <c r="H374" s="61"/>
      <c r="I374" s="61"/>
    </row>
    <row r="375" spans="8:9" x14ac:dyDescent="0.2">
      <c r="H375" s="61"/>
      <c r="I375" s="61"/>
    </row>
    <row r="376" spans="8:9" x14ac:dyDescent="0.2">
      <c r="H376" s="61"/>
      <c r="I376" s="61"/>
    </row>
    <row r="377" spans="8:9" x14ac:dyDescent="0.2">
      <c r="H377" s="61"/>
      <c r="I377" s="61"/>
    </row>
    <row r="378" spans="8:9" x14ac:dyDescent="0.2">
      <c r="H378" s="61"/>
      <c r="I378" s="61"/>
    </row>
    <row r="379" spans="8:9" x14ac:dyDescent="0.2">
      <c r="H379" s="61"/>
      <c r="I379" s="61"/>
    </row>
    <row r="380" spans="8:9" x14ac:dyDescent="0.2">
      <c r="H380" s="61"/>
      <c r="I380" s="61"/>
    </row>
    <row r="381" spans="8:9" x14ac:dyDescent="0.2">
      <c r="H381" s="61"/>
      <c r="I381" s="61"/>
    </row>
    <row r="382" spans="8:9" x14ac:dyDescent="0.2">
      <c r="H382" s="61"/>
      <c r="I382" s="61"/>
    </row>
    <row r="383" spans="8:9" x14ac:dyDescent="0.2">
      <c r="H383" s="61"/>
      <c r="I383" s="61"/>
    </row>
    <row r="384" spans="8:9" x14ac:dyDescent="0.2">
      <c r="H384" s="61"/>
      <c r="I384" s="61"/>
    </row>
    <row r="385" spans="8:9" x14ac:dyDescent="0.2">
      <c r="H385" s="61"/>
      <c r="I385" s="61"/>
    </row>
    <row r="386" spans="8:9" x14ac:dyDescent="0.2">
      <c r="H386" s="61"/>
      <c r="I386" s="61"/>
    </row>
    <row r="387" spans="8:9" x14ac:dyDescent="0.2">
      <c r="H387" s="61"/>
      <c r="I387" s="61"/>
    </row>
    <row r="388" spans="8:9" x14ac:dyDescent="0.2">
      <c r="H388" s="61"/>
      <c r="I388" s="61"/>
    </row>
    <row r="389" spans="8:9" x14ac:dyDescent="0.2">
      <c r="H389" s="61"/>
      <c r="I389" s="61"/>
    </row>
    <row r="390" spans="8:9" x14ac:dyDescent="0.2">
      <c r="H390" s="61"/>
      <c r="I390" s="61"/>
    </row>
    <row r="391" spans="8:9" x14ac:dyDescent="0.2">
      <c r="H391" s="61"/>
      <c r="I391" s="61"/>
    </row>
    <row r="392" spans="8:9" x14ac:dyDescent="0.2">
      <c r="H392" s="61"/>
      <c r="I392" s="61"/>
    </row>
    <row r="393" spans="8:9" x14ac:dyDescent="0.2">
      <c r="H393" s="61"/>
      <c r="I393" s="61"/>
    </row>
    <row r="394" spans="8:9" x14ac:dyDescent="0.2">
      <c r="H394" s="61"/>
      <c r="I394" s="61"/>
    </row>
    <row r="395" spans="8:9" x14ac:dyDescent="0.2">
      <c r="H395" s="61"/>
      <c r="I395" s="61"/>
    </row>
    <row r="396" spans="8:9" x14ac:dyDescent="0.2">
      <c r="H396" s="61"/>
      <c r="I396" s="61"/>
    </row>
    <row r="397" spans="8:9" x14ac:dyDescent="0.2">
      <c r="H397" s="61"/>
      <c r="I397" s="61"/>
    </row>
    <row r="398" spans="8:9" x14ac:dyDescent="0.2">
      <c r="H398" s="61"/>
      <c r="I398" s="61"/>
    </row>
    <row r="399" spans="8:9" x14ac:dyDescent="0.2">
      <c r="H399" s="61"/>
      <c r="I399" s="61"/>
    </row>
    <row r="400" spans="8:9" x14ac:dyDescent="0.2">
      <c r="H400" s="61"/>
      <c r="I400" s="61"/>
    </row>
    <row r="401" spans="8:9" x14ac:dyDescent="0.2">
      <c r="H401" s="61"/>
      <c r="I401" s="61"/>
    </row>
    <row r="402" spans="8:9" x14ac:dyDescent="0.2">
      <c r="H402" s="61"/>
      <c r="I402" s="61"/>
    </row>
    <row r="403" spans="8:9" x14ac:dyDescent="0.2">
      <c r="H403" s="61"/>
      <c r="I403" s="61"/>
    </row>
    <row r="404" spans="8:9" x14ac:dyDescent="0.2">
      <c r="H404" s="61"/>
      <c r="I404" s="61"/>
    </row>
    <row r="405" spans="8:9" x14ac:dyDescent="0.2">
      <c r="H405" s="61"/>
      <c r="I405" s="61"/>
    </row>
    <row r="406" spans="8:9" x14ac:dyDescent="0.2">
      <c r="H406" s="61"/>
      <c r="I406" s="61"/>
    </row>
    <row r="407" spans="8:9" x14ac:dyDescent="0.2">
      <c r="H407" s="61"/>
      <c r="I407" s="61"/>
    </row>
    <row r="408" spans="8:9" x14ac:dyDescent="0.2">
      <c r="H408" s="61"/>
      <c r="I408" s="61"/>
    </row>
    <row r="409" spans="8:9" x14ac:dyDescent="0.2">
      <c r="H409" s="61"/>
      <c r="I409" s="61"/>
    </row>
    <row r="410" spans="8:9" x14ac:dyDescent="0.2">
      <c r="H410" s="61"/>
      <c r="I410" s="61"/>
    </row>
    <row r="411" spans="8:9" x14ac:dyDescent="0.2">
      <c r="H411" s="61"/>
      <c r="I411" s="61"/>
    </row>
    <row r="412" spans="8:9" x14ac:dyDescent="0.2">
      <c r="H412" s="61"/>
      <c r="I412" s="61"/>
    </row>
    <row r="413" spans="8:9" x14ac:dyDescent="0.2">
      <c r="H413" s="61"/>
      <c r="I413" s="61"/>
    </row>
    <row r="414" spans="8:9" x14ac:dyDescent="0.2">
      <c r="H414" s="61"/>
      <c r="I414" s="61"/>
    </row>
    <row r="415" spans="8:9" x14ac:dyDescent="0.2">
      <c r="H415" s="61"/>
      <c r="I415" s="61"/>
    </row>
    <row r="416" spans="8:9" x14ac:dyDescent="0.2">
      <c r="H416" s="61"/>
      <c r="I416" s="61"/>
    </row>
    <row r="417" spans="8:9" x14ac:dyDescent="0.2">
      <c r="H417" s="61"/>
      <c r="I417" s="61"/>
    </row>
    <row r="418" spans="8:9" x14ac:dyDescent="0.2">
      <c r="H418" s="61"/>
      <c r="I418" s="61"/>
    </row>
    <row r="419" spans="8:9" x14ac:dyDescent="0.2">
      <c r="H419" s="61"/>
      <c r="I419" s="61"/>
    </row>
    <row r="420" spans="8:9" x14ac:dyDescent="0.2">
      <c r="H420" s="61"/>
      <c r="I420" s="61"/>
    </row>
    <row r="421" spans="8:9" x14ac:dyDescent="0.2">
      <c r="H421" s="61"/>
      <c r="I421" s="61"/>
    </row>
    <row r="422" spans="8:9" x14ac:dyDescent="0.2">
      <c r="H422" s="61"/>
      <c r="I422" s="61"/>
    </row>
    <row r="423" spans="8:9" x14ac:dyDescent="0.2">
      <c r="H423" s="61"/>
      <c r="I423" s="61"/>
    </row>
    <row r="424" spans="8:9" x14ac:dyDescent="0.2">
      <c r="H424" s="61"/>
      <c r="I424" s="61"/>
    </row>
    <row r="425" spans="8:9" x14ac:dyDescent="0.2">
      <c r="H425" s="61"/>
      <c r="I425" s="61"/>
    </row>
    <row r="426" spans="8:9" x14ac:dyDescent="0.2">
      <c r="H426" s="61"/>
      <c r="I426" s="61"/>
    </row>
    <row r="427" spans="8:9" x14ac:dyDescent="0.2">
      <c r="H427" s="61"/>
      <c r="I427" s="61"/>
    </row>
    <row r="428" spans="8:9" x14ac:dyDescent="0.2">
      <c r="H428" s="61"/>
      <c r="I428" s="61"/>
    </row>
    <row r="429" spans="8:9" x14ac:dyDescent="0.2">
      <c r="H429" s="61"/>
      <c r="I429" s="61"/>
    </row>
    <row r="430" spans="8:9" x14ac:dyDescent="0.2">
      <c r="H430" s="61"/>
      <c r="I430" s="61"/>
    </row>
    <row r="431" spans="8:9" x14ac:dyDescent="0.2">
      <c r="H431" s="61"/>
      <c r="I431" s="61"/>
    </row>
    <row r="432" spans="8:9" x14ac:dyDescent="0.2">
      <c r="H432" s="61"/>
      <c r="I432" s="61"/>
    </row>
    <row r="433" spans="8:9" x14ac:dyDescent="0.2">
      <c r="H433" s="61"/>
      <c r="I433" s="61"/>
    </row>
    <row r="434" spans="8:9" x14ac:dyDescent="0.2">
      <c r="H434" s="61"/>
      <c r="I434" s="61"/>
    </row>
    <row r="435" spans="8:9" x14ac:dyDescent="0.2">
      <c r="H435" s="61"/>
      <c r="I435" s="61"/>
    </row>
    <row r="436" spans="8:9" x14ac:dyDescent="0.2">
      <c r="H436" s="61"/>
      <c r="I436" s="61"/>
    </row>
    <row r="437" spans="8:9" x14ac:dyDescent="0.2">
      <c r="H437" s="61"/>
      <c r="I437" s="61"/>
    </row>
    <row r="438" spans="8:9" x14ac:dyDescent="0.2">
      <c r="H438" s="61"/>
      <c r="I438" s="61"/>
    </row>
    <row r="439" spans="8:9" x14ac:dyDescent="0.2">
      <c r="H439" s="61"/>
      <c r="I439" s="61"/>
    </row>
    <row r="440" spans="8:9" x14ac:dyDescent="0.2">
      <c r="H440" s="61"/>
      <c r="I440" s="61"/>
    </row>
    <row r="441" spans="8:9" x14ac:dyDescent="0.2">
      <c r="H441" s="61"/>
      <c r="I441" s="61"/>
    </row>
    <row r="442" spans="8:9" x14ac:dyDescent="0.2">
      <c r="H442" s="61"/>
      <c r="I442" s="61"/>
    </row>
    <row r="443" spans="8:9" x14ac:dyDescent="0.2">
      <c r="H443" s="61"/>
      <c r="I443" s="61"/>
    </row>
    <row r="444" spans="8:9" x14ac:dyDescent="0.2">
      <c r="H444" s="61"/>
      <c r="I444" s="61"/>
    </row>
    <row r="445" spans="8:9" x14ac:dyDescent="0.2">
      <c r="H445" s="61"/>
      <c r="I445" s="61"/>
    </row>
    <row r="446" spans="8:9" x14ac:dyDescent="0.2">
      <c r="H446" s="61"/>
      <c r="I446" s="61"/>
    </row>
    <row r="447" spans="8:9" x14ac:dyDescent="0.2">
      <c r="H447" s="61"/>
      <c r="I447" s="61"/>
    </row>
    <row r="448" spans="8:9" x14ac:dyDescent="0.2">
      <c r="H448" s="61"/>
      <c r="I448" s="61"/>
    </row>
    <row r="449" spans="8:9" x14ac:dyDescent="0.2">
      <c r="H449" s="61"/>
      <c r="I449" s="61"/>
    </row>
    <row r="450" spans="8:9" x14ac:dyDescent="0.2">
      <c r="H450" s="61"/>
      <c r="I450" s="61"/>
    </row>
    <row r="451" spans="8:9" x14ac:dyDescent="0.2">
      <c r="H451" s="61"/>
      <c r="I451" s="61"/>
    </row>
    <row r="452" spans="8:9" x14ac:dyDescent="0.2">
      <c r="H452" s="61"/>
      <c r="I452" s="61"/>
    </row>
    <row r="453" spans="8:9" x14ac:dyDescent="0.2">
      <c r="H453" s="61"/>
      <c r="I453" s="61"/>
    </row>
    <row r="454" spans="8:9" x14ac:dyDescent="0.2">
      <c r="H454" s="61"/>
      <c r="I454" s="61"/>
    </row>
    <row r="455" spans="8:9" x14ac:dyDescent="0.2">
      <c r="H455" s="61"/>
      <c r="I455" s="61"/>
    </row>
    <row r="456" spans="8:9" x14ac:dyDescent="0.2">
      <c r="H456" s="61"/>
      <c r="I456" s="61"/>
    </row>
    <row r="457" spans="8:9" x14ac:dyDescent="0.2">
      <c r="H457" s="61"/>
      <c r="I457" s="61"/>
    </row>
    <row r="458" spans="8:9" x14ac:dyDescent="0.2">
      <c r="H458" s="61"/>
      <c r="I458" s="61"/>
    </row>
    <row r="459" spans="8:9" x14ac:dyDescent="0.2">
      <c r="H459" s="61"/>
      <c r="I459" s="61"/>
    </row>
    <row r="460" spans="8:9" x14ac:dyDescent="0.2">
      <c r="H460" s="61"/>
      <c r="I460" s="61"/>
    </row>
    <row r="461" spans="8:9" x14ac:dyDescent="0.2">
      <c r="H461" s="61"/>
      <c r="I461" s="61"/>
    </row>
    <row r="462" spans="8:9" x14ac:dyDescent="0.2">
      <c r="H462" s="61"/>
      <c r="I462" s="61"/>
    </row>
    <row r="463" spans="8:9" x14ac:dyDescent="0.2">
      <c r="H463" s="61"/>
      <c r="I463" s="61"/>
    </row>
    <row r="464" spans="8:9" x14ac:dyDescent="0.2">
      <c r="H464" s="61"/>
      <c r="I464" s="61"/>
    </row>
    <row r="465" spans="8:9" x14ac:dyDescent="0.2">
      <c r="H465" s="61"/>
      <c r="I465" s="61"/>
    </row>
    <row r="466" spans="8:9" x14ac:dyDescent="0.2">
      <c r="H466" s="61"/>
      <c r="I466" s="61"/>
    </row>
    <row r="467" spans="8:9" x14ac:dyDescent="0.2">
      <c r="H467" s="61"/>
      <c r="I467" s="61"/>
    </row>
    <row r="468" spans="8:9" x14ac:dyDescent="0.2">
      <c r="H468" s="61"/>
      <c r="I468" s="61"/>
    </row>
    <row r="469" spans="8:9" x14ac:dyDescent="0.2">
      <c r="H469" s="61"/>
      <c r="I469" s="61"/>
    </row>
    <row r="470" spans="8:9" x14ac:dyDescent="0.2">
      <c r="H470" s="61"/>
      <c r="I470" s="61"/>
    </row>
    <row r="471" spans="8:9" x14ac:dyDescent="0.2">
      <c r="H471" s="61"/>
      <c r="I471" s="61"/>
    </row>
    <row r="472" spans="8:9" x14ac:dyDescent="0.2">
      <c r="H472" s="61"/>
      <c r="I472" s="61"/>
    </row>
    <row r="473" spans="8:9" x14ac:dyDescent="0.2">
      <c r="H473" s="61"/>
      <c r="I473" s="61"/>
    </row>
    <row r="474" spans="8:9" x14ac:dyDescent="0.2">
      <c r="H474" s="61"/>
      <c r="I474" s="61"/>
    </row>
    <row r="475" spans="8:9" x14ac:dyDescent="0.2">
      <c r="H475" s="61"/>
      <c r="I475" s="61"/>
    </row>
    <row r="476" spans="8:9" x14ac:dyDescent="0.2">
      <c r="H476" s="61"/>
      <c r="I476" s="61"/>
    </row>
    <row r="477" spans="8:9" x14ac:dyDescent="0.2">
      <c r="H477" s="61"/>
      <c r="I477" s="61"/>
    </row>
    <row r="478" spans="8:9" x14ac:dyDescent="0.2">
      <c r="H478" s="61"/>
      <c r="I478" s="61"/>
    </row>
    <row r="479" spans="8:9" x14ac:dyDescent="0.2">
      <c r="H479" s="61"/>
      <c r="I479" s="61"/>
    </row>
    <row r="480" spans="8:9" x14ac:dyDescent="0.2">
      <c r="H480" s="61"/>
      <c r="I480" s="61"/>
    </row>
  </sheetData>
  <customSheetViews>
    <customSheetView guid="{0BD4437E-22A9-4FBD-A5E2-5BE85718F571}" scale="110" fitToPage="1" printArea="1" showRuler="0">
      <pane ySplit="5" topLeftCell="A54" activePane="bottomLeft" state="frozenSplit"/>
      <selection pane="bottomLeft" activeCell="E4" sqref="E4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1"/>
      <headerFooter alignWithMargins="0">
        <oddFooter>&amp;R&amp;"Arial Narrow,обычный"&amp;8Лист &amp;P из &amp;N</oddFooter>
      </headerFooter>
    </customSheetView>
    <customSheetView guid="{08EF82CC-B73D-4976-854E-2FADDE1EDAB4}" scale="110" fitToPage="1" showRuler="0">
      <pane ySplit="5" topLeftCell="A108" activePane="bottomLeft" state="frozenSplit"/>
      <selection pane="bottomLeft" activeCell="G116" sqref="G116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2"/>
      <headerFooter alignWithMargins="0">
        <oddFooter>&amp;R&amp;"Arial Narrow,обычный"&amp;8Лист &amp;P из &amp;N</oddFooter>
      </headerFooter>
    </customSheetView>
    <customSheetView guid="{6B5A71DB-8104-43F2-BE21-9362D50D2638}" fitToPage="1" printArea="1" hiddenRows="1" view="pageBreakPreview" showRuler="0">
      <pane ySplit="5" topLeftCell="A133" activePane="bottomLeft" state="frozenSplit"/>
      <selection pane="bottomLeft" activeCell="D57" sqref="D57"/>
      <rowBreaks count="60" manualBreakCount="60">
        <brk id="13" max="16383" man="1"/>
        <brk id="18" max="12" man="1"/>
        <brk id="21" max="12" man="1"/>
        <brk id="23" max="12" man="1"/>
        <brk id="26" max="12" man="1"/>
        <brk id="28" max="16383" man="1"/>
        <brk id="42" max="12" man="1"/>
        <brk id="43" max="12" man="1"/>
        <brk id="44" max="12" man="1"/>
        <brk id="45" max="12" man="1"/>
        <brk id="46" max="12" man="1"/>
        <brk id="47" max="12" man="1"/>
        <brk id="51" max="12" man="1"/>
        <brk id="63" max="12" man="1"/>
        <brk id="64" max="12" man="1"/>
        <brk id="67" max="12" man="1"/>
        <brk id="76" max="16383" man="1"/>
        <brk id="80" max="12" man="1"/>
        <brk id="81" max="16383" man="1"/>
        <brk id="84" max="12" man="1"/>
        <brk id="92" max="12" man="1"/>
        <brk id="129" max="12" man="1"/>
        <brk id="137" max="12" man="1"/>
        <brk id="138" max="12" man="1"/>
        <brk id="140" max="16383" man="1"/>
        <brk id="143" max="12" man="1"/>
        <brk id="144" max="12" man="1"/>
        <brk id="147" max="16383" man="1"/>
        <brk id="148" max="16383" man="1"/>
        <brk id="151" max="13" man="1"/>
        <brk id="152" max="16383" man="1"/>
        <brk id="153" max="13" man="1"/>
        <brk id="155" max="13" man="1"/>
        <brk id="158" max="13" man="1"/>
        <brk id="159" max="13" man="1"/>
        <brk id="161" max="13" man="1"/>
        <brk id="162" max="13" man="1"/>
        <brk id="169" max="13" man="1"/>
        <brk id="175" max="13" man="1"/>
        <brk id="176" max="13" man="1"/>
        <brk id="177" max="13" man="1"/>
        <brk id="180" max="13" man="1"/>
        <brk id="181" max="16383" man="1"/>
        <brk id="184" max="13" man="1"/>
        <brk id="186" max="16383" man="1"/>
        <brk id="188" max="16383" man="1"/>
        <brk id="189" max="13" man="1"/>
        <brk id="190" max="13" man="1"/>
        <brk id="191" max="13" man="1"/>
        <brk id="197" max="13" man="1"/>
        <brk id="199" max="13" man="1"/>
        <brk id="204" max="13" man="1"/>
        <brk id="206" max="13" man="1"/>
        <brk id="209" max="13" man="1"/>
        <brk id="211" max="13" man="1"/>
        <brk id="219" max="13" man="1"/>
        <brk id="220" max="16383" man="1"/>
        <brk id="228" max="13" man="1"/>
        <brk id="232" max="13" man="1"/>
        <brk id="240" max="13" man="1"/>
      </rowBreaks>
      <pageMargins left="0.27559055118110237" right="0.19685039370078741" top="0.31496062992125984" bottom="0.19685039370078741" header="0.15748031496062992" footer="0.19685039370078741"/>
      <pageSetup paperSize="9" scale="87" fitToHeight="14" orientation="landscape" blackAndWhite="1" horizontalDpi="4294967292" verticalDpi="4294967292" r:id="rId3"/>
      <headerFooter alignWithMargins="0">
        <oddFooter>&amp;R&amp;"Arial Narrow,обычный"&amp;8Лист &amp;P из &amp;N</oddFooter>
      </headerFooter>
    </customSheetView>
    <customSheetView guid="{D467516B-79C5-4C0A-A5E2-1E73FB77BFFC}" showPageBreaks="1" fitToPage="1" showRuler="0">
      <pane xSplit="2" ySplit="4" topLeftCell="C89" activePane="bottomRight" state="frozenSplit"/>
      <selection pane="bottomRight" activeCell="D107" sqref="D107"/>
      <rowBreaks count="74" manualBreakCount="74">
        <brk id="13" max="13" man="1"/>
        <brk id="14" max="16383" man="1"/>
        <brk id="16" max="16383" man="1"/>
        <brk id="18" max="16383" man="1"/>
        <brk id="22" max="16383" man="1"/>
        <brk id="23" max="13" man="1"/>
        <brk id="24" max="16383" man="1"/>
        <brk id="25" max="16383" man="1"/>
        <brk id="26" max="16383" man="1"/>
        <brk id="27" max="16383" man="1"/>
        <brk id="28" max="16383" man="1"/>
        <brk id="29" max="16383" man="1"/>
        <brk id="30" max="16383" man="1"/>
        <brk id="31" max="16383" man="1"/>
        <brk id="32" max="16383" man="1"/>
        <brk id="33" max="16383" man="1"/>
        <brk id="35" max="16383" man="1"/>
        <brk id="36" max="16383" man="1"/>
        <brk id="37" max="16383" man="1"/>
        <brk id="38" max="16383" man="1"/>
        <brk id="39" max="13" man="1"/>
        <brk id="40" max="16383" man="1"/>
        <brk id="42" max="16383" man="1"/>
        <brk id="43" max="16383" man="1"/>
        <brk id="44" max="16383" man="1"/>
        <brk id="45" max="16383" man="1"/>
        <brk id="46" max="16383" man="1"/>
        <brk id="47" max="16383" man="1"/>
        <brk id="48" max="16383" man="1"/>
        <brk id="49" max="16383" man="1"/>
        <brk id="50" max="16383" man="1"/>
        <brk id="51" max="13" man="1"/>
        <brk id="52" max="16383" man="1"/>
        <brk id="56" max="13" man="1"/>
        <brk id="58" max="10" man="1"/>
        <brk id="59" max="16383" man="1"/>
        <brk id="62" max="16383" man="1"/>
        <brk id="73" max="13" man="1"/>
        <brk id="74" max="13" man="1"/>
        <brk id="76" max="13" man="1"/>
        <brk id="80" max="13" man="1"/>
        <brk id="81" max="16383" man="1"/>
        <brk id="85" max="16383" man="1"/>
        <brk id="86" max="16383" man="1"/>
        <brk id="87" max="16383" man="1"/>
        <brk id="88" max="13" man="1"/>
        <brk id="91" max="16383" man="1"/>
        <brk id="92" max="13" man="1"/>
        <brk id="94" max="13" man="1"/>
        <brk id="95" max="16383" man="1"/>
        <brk id="96" max="16383" man="1"/>
        <brk id="97" max="16383" man="1"/>
        <brk id="98" max="16383" man="1"/>
        <brk id="100" max="16383" man="1"/>
        <brk id="101" max="13" man="1"/>
        <brk id="107" max="10" man="1"/>
        <brk id="108" max="16383" man="1"/>
        <brk id="109" max="13" man="1"/>
        <brk id="110" max="16383" man="1"/>
        <brk id="112" max="13" man="1"/>
        <brk id="114" max="16383" man="1"/>
        <brk id="119" max="16383" man="1"/>
        <brk id="120" max="16383" man="1"/>
        <brk id="122" max="16383" man="1"/>
        <brk id="124" max="16383" man="1"/>
        <brk id="134" max="10" man="1"/>
        <brk id="135" max="16383" man="1"/>
        <brk id="136" max="16383" man="1"/>
        <brk id="138" max="10" man="1"/>
        <brk id="142" max="16383" man="1"/>
        <brk id="148" max="16383" man="1"/>
        <brk id="165" max="16383" man="1"/>
        <brk id="166" max="16383" man="1"/>
        <brk id="179" max="16383" man="1"/>
      </rowBreaks>
      <pageMargins left="0.27559055118110237" right="0.19685039370078741" top="0.33" bottom="0.4" header="0.15748031496062992" footer="0.19685039370078741"/>
      <pageSetup paperSize="9" scale="92" fitToHeight="13" orientation="landscape" blackAndWhite="1" horizontalDpi="4294967292" verticalDpi="4294967292" r:id="rId4"/>
      <headerFooter alignWithMargins="0">
        <oddFooter>&amp;R&amp;"Arial Narrow,обычный"&amp;8Лист &amp;P из &amp;N</oddFooter>
      </headerFooter>
    </customSheetView>
    <customSheetView guid="{7BE5A02B-F350-49A6-9913-9C71C08559EF}" showPageBreaks="1" fitToPage="1" hiddenRows="1" showRuler="0" topLeftCell="B1">
      <pane ySplit="4" topLeftCell="A165" activePane="bottomLeft" state="frozen"/>
      <selection pane="bottomLeft" activeCell="O192" sqref="O192"/>
      <rowBreaks count="114" manualBreakCount="114">
        <brk id="13" max="16383" man="1"/>
        <brk id="16" max="16383" man="1"/>
        <brk id="19" max="16383" man="1"/>
        <brk id="20" max="16383" man="1"/>
        <brk id="24" max="16383" man="1"/>
        <brk id="28" max="13" man="1"/>
        <brk id="29" max="13" man="1"/>
        <brk id="30" max="16383" man="1"/>
        <brk id="31" max="16383" man="1"/>
        <brk id="38" max="16383" man="1"/>
        <brk id="39" max="16383" man="1"/>
        <brk id="40" max="16383" man="1"/>
        <brk id="41" max="16383" man="1"/>
        <brk id="42" max="16383" man="1"/>
        <brk id="43" max="16383" man="1"/>
        <brk id="49" max="16383" man="1"/>
        <brk id="50" max="16383" man="1"/>
        <brk id="53" max="16383" man="1"/>
        <brk id="54" max="16383" man="1"/>
        <brk id="55" max="16383" man="1"/>
        <brk id="56" max="16383" man="1"/>
        <brk id="57" max="16383" man="1"/>
        <brk id="58" max="16383" man="1"/>
        <brk id="62" max="16383" man="1"/>
        <brk id="65" max="16383" man="1"/>
        <brk id="69" max="13" man="1"/>
        <brk id="70" max="16383" man="1"/>
        <brk id="71" max="16383" man="1"/>
        <brk id="72" max="16383" man="1"/>
        <brk id="73" max="16383" man="1"/>
        <brk id="74" max="16383" man="1"/>
        <brk id="75" max="16383" man="1"/>
        <brk id="78" max="16383" man="1"/>
        <brk id="83" max="16383" man="1"/>
        <brk id="84" max="16383" man="1"/>
        <brk id="85" max="16383" man="1"/>
        <brk id="86" max="16383" man="1"/>
        <brk id="87" max="16383" man="1"/>
        <brk id="90" max="16383" man="1"/>
        <brk id="92" max="16383" man="1"/>
        <brk id="93" max="16383" man="1"/>
        <brk id="94" max="16383" man="1"/>
        <brk id="96" max="16383" man="1"/>
        <brk id="100" max="16383" man="1"/>
        <brk id="101" max="16383" man="1"/>
        <brk id="102" max="16383" man="1"/>
        <brk id="104" max="13" man="1"/>
        <brk id="105" max="16383" man="1"/>
        <brk id="106" max="16383" man="1"/>
        <brk id="107" max="16383" man="1"/>
        <brk id="108" max="16383" man="1"/>
        <brk id="109" max="16383" man="1"/>
        <brk id="110" max="13" man="1"/>
        <brk id="111" max="16383" man="1"/>
        <brk id="112" max="16383" man="1"/>
        <brk id="113" max="16383" man="1"/>
        <brk id="114" max="16383" man="1"/>
        <brk id="115" max="16383" man="1"/>
        <brk id="119" max="16383" man="1"/>
        <brk id="121" max="16383" man="1"/>
        <brk id="122" max="16383" man="1"/>
        <brk id="124" max="16383" man="1"/>
        <brk id="125" max="16383" man="1"/>
        <brk id="126" max="13" man="1"/>
        <brk id="127" max="16383" man="1"/>
        <brk id="131" max="13" man="1"/>
        <brk id="133" max="16383" man="1"/>
        <brk id="136" max="16383" man="1"/>
        <brk id="137" max="16383" man="1"/>
        <brk id="139" max="16383" man="1"/>
        <brk id="140" max="16383" man="1"/>
        <brk id="145" max="16383" man="1"/>
        <brk id="146" max="16383" man="1"/>
        <brk id="148" max="16383" man="1"/>
        <brk id="149" max="16383" man="1"/>
        <brk id="153" max="16383" man="1"/>
        <brk id="154" max="16383" man="1"/>
        <brk id="161" max="16383" man="1"/>
        <brk id="162" max="16383" man="1"/>
        <brk id="163" max="16383" man="1"/>
        <brk id="165" max="16383" man="1"/>
        <brk id="166" max="16383" man="1"/>
        <brk id="170" max="16383" man="1"/>
        <brk id="174" max="16383" man="1"/>
        <brk id="175" max="16383" man="1"/>
        <brk id="181" max="16383" man="1"/>
        <brk id="182" max="16383" man="1"/>
        <brk id="183" max="16383" man="1"/>
        <brk id="184" max="16383" man="1"/>
        <brk id="187" max="13" man="1"/>
        <brk id="191" max="16383" man="1"/>
        <brk id="192" max="16383" man="1"/>
        <brk id="193" max="16383" man="1"/>
        <brk id="197" max="16383" man="1"/>
        <brk id="198" max="16383" man="1"/>
        <brk id="201" max="16383" man="1"/>
        <brk id="204" max="16383" man="1"/>
        <brk id="206" max="16383" man="1"/>
        <brk id="207" max="16383" man="1"/>
        <brk id="210" max="16383" man="1"/>
        <brk id="211" max="16383" man="1"/>
        <brk id="212" max="16383" man="1"/>
        <brk id="215" max="16383" man="1"/>
        <brk id="216" max="16383" man="1"/>
        <brk id="217" max="16383" man="1"/>
        <brk id="218" max="16383" man="1"/>
        <brk id="219" max="16383" man="1"/>
        <brk id="222" max="16383" man="1"/>
        <brk id="223" max="16383" man="1"/>
        <brk id="225" max="16383" man="1"/>
        <brk id="226" max="16383" man="1"/>
        <brk id="239" max="16383" man="1"/>
        <brk id="240" max="16383" man="1"/>
        <brk id="243" max="16383" man="1"/>
      </rowBreaks>
      <pageMargins left="0.27559055118110237" right="0.15748031496062992" top="0.31496062992125984" bottom="0.39370078740157483" header="0.15748031496062992" footer="0.19685039370078741"/>
      <pageSetup paperSize="9" scale="84" fitToHeight="13" orientation="landscape" blackAndWhite="1" horizontalDpi="4294967292" verticalDpi="4294967292" r:id="rId5"/>
      <headerFooter alignWithMargins="0">
        <oddFooter>&amp;R&amp;"Arial Narrow,обычный"&amp;8Лист &amp;P из &amp;N</oddFooter>
      </headerFooter>
    </customSheetView>
    <customSheetView guid="{14B9A1CF-2355-4181-A84E-C897271F378C}" scale="130" showPageBreaks="1" printArea="1" hiddenRows="1" view="pageBreakPreview" showRuler="0" topLeftCell="A92">
      <selection activeCell="C83" sqref="C83"/>
      <pageMargins left="0.27559055118110237" right="0.19685039370078741" top="0.31496062992125984" bottom="0.39370078740157483" header="0.15748031496062992" footer="0.19685039370078741"/>
      <pageSetup paperSize="9" scale="75" fitToHeight="11" orientation="landscape" blackAndWhite="1" horizontalDpi="4294967292" verticalDpi="4294967292" r:id="rId6"/>
      <headerFooter alignWithMargins="0">
        <oddFooter>&amp;R&amp;"Arial Narrow,обычный"&amp;8Лист &amp;P из &amp;N</oddFooter>
      </headerFooter>
    </customSheetView>
    <customSheetView guid="{CFB674C1-F40C-43C9-AC2B-719C7269531B}" showPageBreaks="1" fitToPage="1" printArea="1" hiddenRows="1" showRuler="0">
      <pane xSplit="2" ySplit="4" topLeftCell="C17" activePane="bottomRight" state="frozenSplit"/>
      <selection pane="bottomRight" activeCell="K17" sqref="K17"/>
      <rowBreaks count="98" manualBreakCount="98">
        <brk id="13" max="13" man="1"/>
        <brk id="14" max="16383" man="1"/>
        <brk id="15" max="1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5" max="1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scale="99" fitToHeight="14" orientation="landscape" blackAndWhite="1" horizontalDpi="4294967292" verticalDpi="4294967292" r:id="rId7"/>
      <headerFooter alignWithMargins="0">
        <oddFooter>&amp;R&amp;"Arial Narrow,обычный"&amp;8Лист &amp;P из &amp;N</oddFooter>
      </headerFooter>
    </customSheetView>
    <customSheetView guid="{E64E5F61-FD5E-11DA-AA5B-0004761D6C8E}" fitToPage="1" printArea="1" hiddenRows="1" showRuler="0">
      <pane xSplit="2" ySplit="4" topLeftCell="C107" activePane="bottomRight" state="frozenSplit"/>
      <selection pane="bottomRight" activeCell="D112" sqref="D112"/>
      <rowBreaks count="96" manualBreakCount="96">
        <brk id="13" max="13" man="1"/>
        <brk id="14" max="1638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fitToHeight="14" orientation="landscape" blackAndWhite="1" horizontalDpi="4294967292" verticalDpi="4294967292" r:id="rId8"/>
      <headerFooter alignWithMargins="0">
        <oddFooter>&amp;R&amp;"Arial Narrow,обычный"&amp;8Лист &amp;P из &amp;N</oddFooter>
      </headerFooter>
    </customSheetView>
    <customSheetView guid="{D8CBB260-8D05-11D7-88E1-00C0268016AF}" scale="120" showPageBreaks="1" showRuler="0">
      <pane xSplit="2" ySplit="4" topLeftCell="C5" activePane="bottomRight" state="frozenSplit"/>
      <selection pane="bottomRight" activeCell="A4" sqref="A4"/>
      <pageMargins left="0.42" right="0.17" top="0.23" bottom="0.28000000000000003" header="0.15748031496062992" footer="0.17"/>
      <pageSetup paperSize="9" orientation="landscape" blackAndWhite="1" horizontalDpi="4294967292" verticalDpi="4294967292" r:id="rId9"/>
      <headerFooter alignWithMargins="0">
        <oddFooter>&amp;R&amp;"Arial Narrow,обычный"&amp;8Лист &amp;P из &amp;N</oddFooter>
      </headerFooter>
    </customSheetView>
    <customSheetView guid="{97B5DCE1-CCA4-11D7-B6CC-0007E980B7D4}" showPageBreaks="1" fitToPage="1" printArea="1" hiddenRows="1" view="pageBreakPreview" showRuler="0">
      <pane xSplit="2" ySplit="4" topLeftCell="C162" activePane="bottomRight" state="frozenSplit"/>
      <selection pane="bottomRight" activeCell="B10" sqref="B10"/>
      <rowBreaks count="11" manualBreakCount="11">
        <brk id="12" max="13" man="1"/>
        <brk id="24" max="13" man="1"/>
        <brk id="36" max="13" man="1"/>
        <brk id="42" max="13" man="1"/>
        <brk id="56" max="13" man="1"/>
        <brk id="67" max="13" man="1"/>
        <brk id="72" max="13" man="1"/>
        <brk id="80" max="13" man="1"/>
        <brk id="105" max="13" man="1"/>
        <brk id="130" max="13" man="1"/>
        <brk id="157" max="13" man="1"/>
      </rowBreaks>
      <pageMargins left="0.27559055118110237" right="0.19685039370078741" top="0.31496062992125984" bottom="0.31496062992125984" header="0.15748031496062992" footer="0.19685039370078741"/>
      <pageSetup paperSize="9" scale="97" fitToHeight="0" orientation="landscape" horizontalDpi="4294967292" verticalDpi="4294967292" r:id="rId10"/>
      <headerFooter alignWithMargins="0">
        <oddFooter>&amp;R&amp;"Arial Narrow,обычный"&amp;8Лист &amp;P из &amp;N</oddFooter>
      </headerFooter>
    </customSheetView>
    <customSheetView guid="{14012921-CBF7-11D7-980F-000102998381}" showPageBreaks="1" showRuler="0">
      <pane xSplit="2" ySplit="4" topLeftCell="D1" activePane="bottomRight"/>
      <selection pane="bottomRight" activeCell="E13" sqref="E13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1"/>
      <headerFooter alignWithMargins="0">
        <oddFooter>&amp;R&amp;"Arial Narrow,обычный"&amp;8Лист &amp;P из &amp;N</oddFooter>
      </headerFooter>
    </customSheetView>
    <customSheetView guid="{B0C63354-C39E-4697-B077-F68D4BA3474A}" showPageBreaks="1" showRuler="0">
      <pane xSplit="2" ySplit="4" topLeftCell="I187" activePane="bottomRight" state="frozenSplit"/>
      <selection pane="bottomRight" activeCell="K197" sqref="K197"/>
      <pageMargins left="0.27" right="0.2" top="0.32" bottom="0.32" header="0.17" footer="0.19"/>
      <pageSetup paperSize="9" orientation="landscape" horizontalDpi="4294967292" verticalDpi="4294967292" r:id="rId12"/>
      <headerFooter alignWithMargins="0">
        <oddFooter>&amp;R&amp;"Arial Narrow,обычный"&amp;8Лист &amp;P из &amp;N</oddFooter>
      </headerFooter>
    </customSheetView>
    <customSheetView guid="{8F58F720-5478-11D7-8E43-00002120D636}" showPageBreaks="1" printArea="1" showRuler="0">
      <pane xSplit="2" ySplit="4" topLeftCell="C90" activePane="bottomRight" state="frozenSplit"/>
      <selection pane="bottomRight" activeCell="E96" sqref="E96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3"/>
      <headerFooter alignWithMargins="0">
        <oddFooter>&amp;R&amp;"Arial Narrow,обычный"&amp;8Лист &amp;P из &amp;N</oddFooter>
      </headerFooter>
    </customSheetView>
    <customSheetView guid="{92DADDC1-9BFC-11D7-B114-000102998381}" showRuler="0">
      <pane xSplit="2" ySplit="4" topLeftCell="D88" activePane="bottomRight" state="frozenSplit"/>
      <selection pane="bottomRight" activeCell="N98" sqref="N98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4"/>
      <headerFooter alignWithMargins="0">
        <oddFooter>&amp;R&amp;"Arial Narrow,обычный"&amp;8Лист &amp;P из &amp;N</oddFooter>
      </headerFooter>
    </customSheetView>
    <customSheetView guid="{CD228F81-555E-11D7-A5BE-0050BF58DBA5}" showPageBreaks="1" showRuler="0">
      <pane xSplit="2" ySplit="4" topLeftCell="K86" activePane="bottomRight" state="frozenSplit"/>
      <selection pane="bottomRight" activeCell="N91" sqref="N91"/>
      <pageMargins left="0.27" right="0.2" top="0.32" bottom="0.32" header="0.17" footer="0.19"/>
      <pageSetup paperSize="9" orientation="landscape" horizontalDpi="4294967292" verticalDpi="4294967292" r:id="rId15"/>
      <headerFooter alignWithMargins="0">
        <oddFooter>&amp;R&amp;"Arial Narrow,обычный"&amp;8Лист &amp;P из &amp;N</oddFooter>
      </headerFooter>
    </customSheetView>
    <customSheetView guid="{DCFE9E60-5475-11D7-802E-0050224027E0}" showPageBreaks="1" showRuler="0">
      <pane xSplit="2" ySplit="4" topLeftCell="K180" activePane="bottomRight" state="frozenSplit"/>
      <selection pane="bottomRight" activeCell="K193" sqref="K193"/>
      <pageMargins left="0.27" right="0.2" top="0.32" bottom="0.32" header="0.17" footer="0.19"/>
      <pageSetup paperSize="9" orientation="landscape" horizontalDpi="4294967292" verticalDpi="4294967292" r:id="rId16"/>
      <headerFooter alignWithMargins="0">
        <oddFooter>&amp;R&amp;"Arial Narrow,обычный"&amp;8Лист &amp;P из &amp;N</oddFooter>
      </headerFooter>
    </customSheetView>
    <customSheetView guid="{AE4F8834-9834-4486-A1C0-FEF04E11EC4A}" showRuler="0">
      <pane xSplit="2" ySplit="4" topLeftCell="C167" activePane="bottomRight" state="frozenSplit"/>
      <selection pane="bottomRight" activeCell="E184" sqref="E184"/>
      <pageMargins left="0.27" right="0.2" top="0.32" bottom="0.32" header="0.17" footer="0.19"/>
      <pageSetup paperSize="9" orientation="landscape" horizontalDpi="4294967292" verticalDpi="4294967292" r:id="rId17"/>
      <headerFooter alignWithMargins="0">
        <oddFooter>&amp;R&amp;"Arial Narrow,обычный"&amp;8Лист &amp;P из &amp;N</oddFooter>
      </headerFooter>
    </customSheetView>
    <customSheetView guid="{735893B7-5E6F-4E87-8F79-7422E435EC59}" scale="90" showPageBreaks="1" printArea="1" showRuler="0">
      <pane xSplit="2" ySplit="6" topLeftCell="C109" activePane="bottomRight" state="frozen"/>
      <selection pane="bottomRight" activeCell="B95" sqref="B95"/>
      <colBreaks count="2" manualBreakCount="2">
        <brk id="13" max="208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scale="94" orientation="landscape" horizontalDpi="4294967292" verticalDpi="4294967292" r:id="rId18"/>
      <headerFooter alignWithMargins="0">
        <oddFooter>&amp;R&amp;"Arial Narrow,обычный"&amp;8Лист &amp;P из &amp;N</oddFooter>
      </headerFooter>
    </customSheetView>
    <customSheetView guid="{88FCA060-646D-11D8-9232-00C0268CB387}" showPageBreaks="1" printArea="1" hiddenRows="1" view="pageBreakPreview" showRuler="0">
      <pane xSplit="2" ySplit="4" topLeftCell="C75" activePane="bottomRight" state="frozenSplit"/>
      <selection pane="bottomRight" activeCell="K78" sqref="K78"/>
      <rowBreaks count="16" manualBreakCount="16">
        <brk id="12" max="13" man="1"/>
        <brk id="24" max="13" man="1"/>
        <brk id="36" max="13" man="1"/>
        <brk id="42" max="13" man="1"/>
        <brk id="52" max="13" man="1"/>
        <brk id="53" max="13" man="1"/>
        <brk id="60" max="13" man="1"/>
        <brk id="61" max="13" man="1"/>
        <brk id="71" max="13" man="1"/>
        <brk id="78" max="13" man="1"/>
        <brk id="79" max="13" man="1"/>
        <brk id="80" max="16383" man="1"/>
        <brk id="105" max="13" man="1"/>
        <brk id="128" max="13" man="1"/>
        <brk id="131" max="13" man="1"/>
        <brk id="158" max="13" man="1"/>
      </rowBreaks>
      <colBreaks count="2" manualBreakCount="2">
        <brk id="13" max="177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fitToHeight="15" orientation="landscape" horizontalDpi="4294967292" verticalDpi="4294967292" r:id="rId19"/>
      <headerFooter alignWithMargins="0">
        <oddFooter>&amp;R&amp;"Arial Narrow,обычный"&amp;8Лист &amp;P из &amp;N</oddFooter>
      </headerFooter>
    </customSheetView>
    <customSheetView guid="{3EDC6120-9ECF-11DA-86FE-0007E980B6BD}" showPageBreaks="1" fitToPage="1" showRuler="0">
      <pane xSplit="2" ySplit="4" topLeftCell="C176" activePane="bottomRight" state="frozenSplit"/>
      <selection pane="bottomRight" activeCell="D185" sqref="D185"/>
      <rowBreaks count="90" manualBreakCount="90">
        <brk id="13" max="16383" man="1"/>
        <brk id="14" max="16383" man="1"/>
        <brk id="21" max="13" man="1"/>
        <brk id="26" max="16383" man="1"/>
        <brk id="27" max="16383" man="1"/>
        <brk id="28" max="16383" man="1"/>
        <brk id="29" max="13" man="1"/>
        <brk id="30" max="13" man="1"/>
        <brk id="38" max="13" man="1"/>
        <brk id="39" max="16383" man="1"/>
        <brk id="40" max="16383" man="1"/>
        <brk id="42" max="16383" man="1"/>
        <brk id="43" max="13" man="1"/>
        <brk id="44" max="16383" man="1"/>
        <brk id="45" max="13" man="1"/>
        <brk id="47" max="13" man="1"/>
        <brk id="48" max="16383" man="1"/>
        <brk id="49" max="16383" man="1"/>
        <brk id="52" max="16383" man="1"/>
        <brk id="53" max="13" man="1"/>
        <brk id="54" max="16383" man="1"/>
        <brk id="55" max="13" man="1"/>
        <brk id="56" max="16383" man="1"/>
        <brk id="59" max="16383" man="1"/>
        <brk id="63" max="13" man="1"/>
        <brk id="64" max="16383" man="1"/>
        <brk id="65" max="13" man="1"/>
        <brk id="66" max="16383" man="1"/>
        <brk id="67" max="13" man="1"/>
        <brk id="68" max="16383" man="1"/>
        <brk id="69" max="16383" man="1"/>
        <brk id="72" max="13" man="1"/>
        <brk id="74" max="13" man="1"/>
        <brk id="75" max="16383" man="1"/>
        <brk id="76" max="16383" man="1"/>
        <brk id="77" max="16383" man="1"/>
        <brk id="79" max="13" man="1"/>
        <brk id="82" max="13" man="1"/>
        <brk id="86" max="13" man="1"/>
        <brk id="87" max="13" man="1"/>
        <brk id="88" max="16383" man="1"/>
        <brk id="89" max="16383" man="1"/>
        <brk id="90" max="16383" man="1"/>
        <brk id="92" max="13" man="1"/>
        <brk id="93" max="13" man="1"/>
        <brk id="94" max="13" man="1"/>
        <brk id="95" max="16383" man="1"/>
        <brk id="96" max="13" man="1"/>
        <brk id="98" max="16383" man="1"/>
        <brk id="103" max="16383" man="1"/>
        <brk id="104" max="13" man="1"/>
        <brk id="106" max="13" man="1"/>
        <brk id="111" max="13" man="1"/>
        <brk id="112" max="16383" man="1"/>
        <brk id="114" max="16383" man="1"/>
        <brk id="118" max="16383" man="1"/>
        <brk id="119" max="16383" man="1"/>
        <brk id="121" max="13" man="1"/>
        <brk id="122" max="13" man="1"/>
        <brk id="123" max="13" man="1"/>
        <brk id="124" max="13" man="1"/>
        <brk id="125" max="13" man="1"/>
        <brk id="132" max="16383" man="1"/>
        <brk id="135" max="13" man="1"/>
        <brk id="137" max="13" man="1"/>
        <brk id="143" max="16383" man="1"/>
        <brk id="144" max="16383" man="1"/>
        <brk id="146" max="16383" man="1"/>
        <brk id="147" max="16383" man="1"/>
        <brk id="149" max="16383" man="1"/>
        <brk id="151" max="16383" man="1"/>
        <brk id="153" max="13" man="1"/>
        <brk id="155" max="13" man="1"/>
        <brk id="156" max="13" man="1"/>
        <brk id="163" max="13" man="1"/>
        <brk id="164" max="16383" man="1"/>
        <brk id="166" max="13" man="1"/>
        <brk id="172" max="13" man="1"/>
        <brk id="175" max="13" man="1"/>
        <brk id="176" max="13" man="1"/>
        <brk id="177" max="16383" man="1"/>
        <brk id="179" max="13" man="1"/>
        <brk id="180" max="13" man="1"/>
        <brk id="181" max="16383" man="1"/>
        <brk id="182" max="16383" man="1"/>
        <brk id="183" max="13" man="1"/>
        <brk id="184" max="13" man="1"/>
        <brk id="193" max="16383" man="1"/>
        <brk id="206" max="13" man="1"/>
        <brk id="223" max="16383" man="1"/>
      </rowBreaks>
      <pageMargins left="0.27559055118110237" right="0.19685039370078741" top="0.33" bottom="0.4" header="0.15748031496062992" footer="0.19685039370078741"/>
      <pageSetup paperSize="9" scale="85" fitToHeight="18" orientation="landscape" blackAndWhite="1" horizontalDpi="4294967292" verticalDpi="4294967292" r:id="rId20"/>
      <headerFooter alignWithMargins="0">
        <oddFooter>&amp;R&amp;"Arial Narrow,обычный"&amp;8Лист &amp;P из &amp;N</oddFooter>
      </headerFooter>
    </customSheetView>
    <customSheetView guid="{A91D99C2-8122-48C0-91AB-172E51C62B1D}" showPageBreaks="1" fitToPage="1" printArea="1" hiddenRows="1" showRuler="0" topLeftCell="B1">
      <pane ySplit="4" topLeftCell="A5" activePane="bottomLeft" state="frozen"/>
      <selection pane="bottomLeft" activeCell="B14" sqref="B14"/>
      <rowBreaks count="20" manualBreakCount="20">
        <brk id="14" max="13" man="1"/>
        <brk id="28" max="13" man="1"/>
        <brk id="43" max="16383" man="1"/>
        <brk id="52" max="13" man="1"/>
        <brk id="53" max="13" man="1"/>
        <brk id="63" max="16383" man="1"/>
        <brk id="76" max="16383" man="1"/>
        <brk id="92" max="13" man="1"/>
        <brk id="98" max="13" man="1"/>
        <brk id="99" max="13" man="1"/>
        <brk id="108" max="13" man="1"/>
        <brk id="114" max="13" man="1"/>
        <brk id="130" max="13" man="1"/>
        <brk id="132" max="13" man="1"/>
        <brk id="171" max="13" man="1"/>
        <brk id="173" max="13" man="1"/>
        <brk id="206" max="13" man="1"/>
        <brk id="209" max="13" man="1"/>
        <brk id="231" max="13" man="1"/>
        <brk id="239" max="16383" man="1"/>
      </rowBreaks>
      <colBreaks count="1" manualBreakCount="1">
        <brk id="14" max="1048575" man="1"/>
      </colBreaks>
      <pageMargins left="0.19685039370078741" right="0.19685039370078741" top="0.31496062992125984" bottom="0.39370078740157483" header="0.15748031496062992" footer="0.19685039370078741"/>
      <pageSetup paperSize="9" scale="95" fitToHeight="17" orientation="landscape" blackAndWhite="1" horizontalDpi="4294967292" verticalDpi="4294967292" r:id="rId21"/>
      <headerFooter alignWithMargins="0">
        <oddFooter>&amp;R&amp;"Arial Narrow,обычный"&amp;8Лист &amp;P из &amp;N</oddFooter>
      </headerFooter>
    </customSheetView>
    <customSheetView guid="{10971261-6A6B-11D7-802E-0050224027E0}" showPageBreaks="1" fitToPage="1" printArea="1" view="pageBreakPreview" showRuler="0">
      <pane xSplit="2" ySplit="4" topLeftCell="C214" activePane="bottomRight" state="frozenSplit"/>
      <selection pane="bottomRight" activeCell="C201" sqref="C201"/>
      <rowBreaks count="67" manualBreakCount="67">
        <brk id="12" max="13" man="1"/>
        <brk id="13" max="13" man="1"/>
        <brk id="14" max="13" man="1"/>
        <brk id="19" max="13" man="1"/>
        <brk id="20" max="13" man="1"/>
        <brk id="23" max="13" man="1"/>
        <brk id="25" max="13" man="1"/>
        <brk id="26" max="13" man="1"/>
        <brk id="29" max="13" man="1"/>
        <brk id="32" max="13" man="1"/>
        <brk id="34" max="13" man="1"/>
        <brk id="37" max="13" man="1"/>
        <brk id="39" max="13" man="1"/>
        <brk id="40" max="13" man="1"/>
        <brk id="42" max="13" man="1"/>
        <brk id="45" max="13" man="1"/>
        <brk id="47" max="13" man="1"/>
        <brk id="50" max="13" man="1"/>
        <brk id="51" max="13" man="1"/>
        <brk id="55" max="13" man="1"/>
        <brk id="57" max="13" man="1"/>
        <brk id="58" max="13" man="1"/>
        <brk id="60" max="13" man="1"/>
        <brk id="61" max="13" man="1"/>
        <brk id="66" max="13" man="1"/>
        <brk id="68" max="13" man="1"/>
        <brk id="69" max="13" man="1"/>
        <brk id="70" max="13" man="1"/>
        <brk id="71" max="13" man="1"/>
        <brk id="74" max="13" man="1"/>
        <brk id="75" max="13" man="1"/>
        <brk id="77" max="13" man="1"/>
        <brk id="83" max="13" man="1"/>
        <brk id="85" max="13" man="1"/>
        <brk id="91" max="13" man="1"/>
        <brk id="93" max="13" man="1"/>
        <brk id="98" max="13" man="1"/>
        <brk id="99" max="13" man="1"/>
        <brk id="100" max="13" man="1"/>
        <brk id="102" max="13" man="1"/>
        <brk id="106" max="13" man="1"/>
        <brk id="107" max="13" man="1"/>
        <brk id="110" max="13" man="1"/>
        <brk id="112" max="13" man="1"/>
        <brk id="115" max="13" man="1"/>
        <brk id="117" max="13" man="1"/>
        <brk id="119" max="13" man="1"/>
        <brk id="127" max="13" man="1"/>
        <brk id="129" max="13" man="1"/>
        <brk id="130" max="13" man="1"/>
        <brk id="140" max="13" man="1"/>
        <brk id="147" max="13" man="1"/>
        <brk id="148" max="13" man="1"/>
        <brk id="160" max="13" man="1"/>
        <brk id="161" max="13" man="1"/>
        <brk id="163" max="13" man="1"/>
        <brk id="167" max="13" man="1"/>
        <brk id="182" max="13" man="1"/>
        <brk id="190" max="13" man="1"/>
        <brk id="191" max="13" man="1"/>
        <brk id="192" max="13" man="1"/>
        <brk id="210" max="13" man="1"/>
        <brk id="215" max="13" man="1"/>
        <brk id="216" max="13" man="1"/>
        <brk id="227" max="13" man="1"/>
        <brk id="232" max="13" man="1"/>
        <brk id="233" max="13" man="1"/>
      </rowBreaks>
      <pageMargins left="0.27559055118110237" right="0.19685039370078741" top="0.33" bottom="0.4" header="0.15748031496062992" footer="0.19685039370078741"/>
      <pageSetup paperSize="9" scale="95" fitToHeight="18" orientation="landscape" blackAndWhite="1" horizontalDpi="4294967292" verticalDpi="4294967292" r:id="rId22"/>
      <headerFooter alignWithMargins="0">
        <oddFooter>&amp;R&amp;"Arial Narrow,обычный"&amp;8Лист &amp;P из &amp;N</oddFooter>
      </headerFooter>
    </customSheetView>
    <customSheetView guid="{4F278C51-CC0C-4908-B19B-FD853FE30C23}" showPageBreaks="1" fitToPage="1" printArea="1" hiddenRows="1" view="pageBreakPreview" showRuler="0">
      <pane ySplit="4" topLeftCell="A5" activePane="bottomLeft" state="frozen"/>
      <selection pane="bottomLeft" activeCell="A17" activeCellId="15" sqref="A92:IV92 A89:IV89 A85:IV86 A74:IV75 A64:IV64 A61:IV61 A54:IV56 A46:IV46 A43:IV43 A41:IV41 A37:IV37 A35:IV35 A34:IV34 A25:IV26 A23:IV23 A16:IV17"/>
      <pageMargins left="0.19685039370078741" right="0.19685039370078741" top="0.31496062992125984" bottom="0.39370078740157483" header="0.15748031496062992" footer="0.19685039370078741"/>
      <pageSetup paperSize="9" scale="94" fitToHeight="0" orientation="landscape" blackAndWhite="1" horizontalDpi="4294967292" verticalDpi="4294967292" r:id="rId23"/>
      <headerFooter alignWithMargins="0">
        <oddFooter>&amp;R&amp;"Arial Narrow,обычный"&amp;8Лист &amp;P из &amp;N</oddFooter>
      </headerFooter>
    </customSheetView>
    <customSheetView guid="{19D3A214-C4D6-4FE6-9A50-A9E846DFEC72}" fitToPage="1" printArea="1" view="pageBreakPreview" showRuler="0" topLeftCell="A43">
      <selection activeCell="C68" sqref="C68"/>
      <rowBreaks count="97" manualBreakCount="97">
        <brk id="13" max="10" man="1"/>
        <brk id="15" max="10" man="1"/>
        <brk id="17" max="16383" man="1"/>
        <brk id="22" max="10" man="1"/>
        <brk id="25" max="10" man="1"/>
        <brk id="27" max="10" man="1"/>
        <brk id="28" max="10" man="1"/>
        <brk id="29" max="10" man="1"/>
        <brk id="30" max="10" man="1"/>
        <brk id="31" max="10" man="1"/>
        <brk id="32" max="10" man="1"/>
        <brk id="34" max="10" man="1"/>
        <brk id="36" max="16383" man="1"/>
        <brk id="38" max="10" man="1"/>
        <brk id="39" max="10" man="1"/>
        <brk id="41" max="10" man="1"/>
        <brk id="43" max="10" man="1"/>
        <brk id="44" max="16383" man="1"/>
        <brk id="45" max="10" man="1"/>
        <brk id="47" max="10" man="1"/>
        <brk id="48" max="10" man="1"/>
        <brk id="49" max="10" man="1"/>
        <brk id="50" max="10" man="1"/>
        <brk id="51" max="16383" man="1"/>
        <brk id="53" max="10" man="1"/>
        <brk id="54" max="10" man="1"/>
        <brk id="55" max="10" man="1"/>
        <brk id="56" max="10" man="1"/>
        <brk id="59" max="10" man="1"/>
        <brk id="63" max="10" man="1"/>
        <brk id="64" max="10" man="1"/>
        <brk id="65" max="16383" man="1"/>
        <brk id="66" max="10" man="1"/>
        <brk id="67" max="16383" man="1"/>
        <brk id="68" max="10" man="1"/>
        <brk id="69" max="10" man="1"/>
        <brk id="70" max="10" man="1"/>
        <brk id="71" max="10" man="1"/>
        <brk id="72" max="10" man="1"/>
        <brk id="73" max="10" man="1"/>
        <brk id="74" max="10" man="1"/>
        <brk id="76" max="16383" man="1"/>
        <brk id="77" max="10" man="1"/>
        <brk id="78" max="10" man="1"/>
        <brk id="79" max="10" man="1"/>
        <brk id="81" max="16383" man="1"/>
        <brk id="82" max="10" man="1"/>
        <brk id="83" max="10" man="1"/>
        <brk id="84" max="10" man="1"/>
        <brk id="85" max="10" man="1"/>
        <brk id="87" max="10" man="1"/>
        <brk id="88" max="10" man="1"/>
        <brk id="90" max="10" man="1"/>
        <brk id="91" max="16383" man="1"/>
        <brk id="92" max="10" man="1"/>
        <brk id="94" max="10" man="1"/>
        <brk id="95" max="10" man="1"/>
        <brk id="96" max="10" man="1"/>
        <brk id="97" max="16383" man="1"/>
        <brk id="99" max="10" man="1"/>
        <brk id="100" max="10" man="1"/>
        <brk id="101" max="10" man="1"/>
        <brk id="103" max="10" man="1"/>
        <brk id="104" max="16383" man="1"/>
        <brk id="105" max="16383" man="1"/>
        <brk id="107" max="10" man="1"/>
        <brk id="108" max="13" man="1"/>
        <brk id="109" max="16383" man="1"/>
        <brk id="110" max="13" man="1"/>
        <brk id="112" max="13" man="1"/>
        <brk id="115" max="13" man="1"/>
        <brk id="116" max="13" man="1"/>
        <brk id="118" max="13" man="1"/>
        <brk id="119" max="13" man="1"/>
        <brk id="126" max="13" man="1"/>
        <brk id="132" max="13" man="1"/>
        <brk id="133" max="13" man="1"/>
        <brk id="134" max="13" man="1"/>
        <brk id="137" max="13" man="1"/>
        <brk id="138" max="16383" man="1"/>
        <brk id="141" max="13" man="1"/>
        <brk id="143" max="16383" man="1"/>
        <brk id="145" max="16383" man="1"/>
        <brk id="146" max="13" man="1"/>
        <brk id="147" max="13" man="1"/>
        <brk id="148" max="13" man="1"/>
        <brk id="154" max="13" man="1"/>
        <brk id="156" max="13" man="1"/>
        <brk id="161" max="13" man="1"/>
        <brk id="163" max="13" man="1"/>
        <brk id="166" max="13" man="1"/>
        <brk id="168" max="13" man="1"/>
        <brk id="176" max="13" man="1"/>
        <brk id="177" max="16383" man="1"/>
        <brk id="185" max="13" man="1"/>
        <brk id="189" max="13" man="1"/>
        <brk id="197" max="13" man="1"/>
      </rowBreaks>
      <pageMargins left="0.27559055118110237" right="0.19685039370078741" top="0.33" bottom="0.4" header="0.15748031496062992" footer="0.19685039370078741"/>
      <pageSetup paperSize="9" fitToHeight="14" orientation="landscape" blackAndWhite="1" horizontalDpi="4294967292" verticalDpi="4294967292" r:id="rId24"/>
      <headerFooter alignWithMargins="0">
        <oddFooter>&amp;R&amp;"Arial Narrow,обычный"&amp;8Лист &amp;P из &amp;N</oddFooter>
      </headerFooter>
    </customSheetView>
    <customSheetView guid="{A3331C67-8A36-4D51-83F9-2D71D6F5E7BA}" fitToPage="1" showRuler="0" topLeftCell="A67">
      <selection activeCell="E107" sqref="E107"/>
      <rowBreaks count="42" manualBreakCount="42">
        <brk id="13" max="13" man="1"/>
        <brk id="15" max="16383" man="1"/>
        <brk id="19" max="13" man="1"/>
        <brk id="22" max="13" man="1"/>
        <brk id="24" max="13" man="1"/>
        <brk id="25" max="13" man="1"/>
        <brk id="26" max="16383" man="1"/>
        <brk id="28" max="13" man="1"/>
        <brk id="29" max="13" man="1"/>
        <brk id="30" max="13" man="1"/>
        <brk id="31" max="13" man="1"/>
        <brk id="32" max="16383" man="1"/>
        <brk id="34" max="13" man="1"/>
        <brk id="35" max="13" man="1"/>
        <brk id="36" max="16383" man="1"/>
        <brk id="39" max="16383" man="1"/>
        <brk id="40" max="13" man="1"/>
        <brk id="41" max="13" man="1"/>
        <brk id="42" max="13" man="1"/>
        <brk id="44" max="13" man="1"/>
        <brk id="45" max="13" man="1"/>
        <brk id="46" max="13" man="1"/>
        <brk id="47" max="13" man="1"/>
        <brk id="50" max="13" man="1"/>
        <brk id="51" max="16383" man="1"/>
        <brk id="54" max="13" man="1"/>
        <brk id="69" max="16383" man="1"/>
        <brk id="71" max="16383" man="1"/>
        <brk id="72" max="13" man="1"/>
        <brk id="73" max="13" man="1"/>
        <brk id="74" max="13" man="1"/>
        <brk id="76" max="13" man="1"/>
        <brk id="81" max="13" man="1"/>
        <brk id="83" max="13" man="1"/>
        <brk id="90" max="16383" man="1"/>
        <brk id="91" max="13" man="1"/>
        <brk id="93" max="13" man="1"/>
        <brk id="94" max="13" man="1"/>
        <brk id="97" max="13" man="1"/>
        <brk id="102" max="13" man="1"/>
        <brk id="106" max="13" man="1"/>
        <brk id="114" max="13" man="1"/>
      </rowBreaks>
      <pageMargins left="0.27559055118110237" right="0.19685039370078741" top="0.33" bottom="0.4" header="0.15748031496062992" footer="0.19685039370078741"/>
      <pageSetup paperSize="9" scale="92" fitToHeight="14" orientation="landscape" blackAndWhite="1" horizontalDpi="4294967292" verticalDpi="4294967292" r:id="rId25"/>
      <headerFooter alignWithMargins="0">
        <oddFooter>&amp;R&amp;"Arial Narrow,обычный"&amp;8Лист &amp;P из &amp;N</oddFooter>
      </headerFooter>
    </customSheetView>
    <customSheetView guid="{DD5C3F45-D2CB-45EC-9051-F348430664E8}" scale="110" fitToPage="1" printArea="1" hiddenRows="1" hiddenColumns="1" showRuler="0">
      <pane ySplit="5" topLeftCell="A138" activePane="bottomLeft" state="frozenSplit"/>
      <selection pane="bottomLeft" activeCell="F153" sqref="F153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7" max="12" man="1"/>
        <brk id="78" max="12" man="1"/>
        <brk id="79" max="12" man="1"/>
        <brk id="82" max="12" man="1"/>
        <brk id="94" max="16383" man="1"/>
        <brk id="102" max="12" man="1"/>
        <brk id="103" max="16383" man="1"/>
        <brk id="106" max="12" man="1"/>
        <brk id="112" max="12" man="1"/>
        <brk id="113" max="12" man="1"/>
        <brk id="167" max="12" man="1"/>
        <brk id="175" max="12" man="1"/>
        <brk id="176" max="12" man="1"/>
        <brk id="177" max="16383" man="1"/>
        <brk id="179" max="12" man="1"/>
        <brk id="180" max="12" man="1"/>
        <brk id="183" max="16383" man="1"/>
        <brk id="184" max="16383" man="1"/>
        <brk id="187" max="13" man="1"/>
        <brk id="188" max="16383" man="1"/>
        <brk id="189" max="13" man="1"/>
        <brk id="191" max="13" man="1"/>
        <brk id="194" max="13" man="1"/>
        <brk id="195" max="13" man="1"/>
        <brk id="197" max="13" man="1"/>
        <brk id="198" max="13" man="1"/>
        <brk id="205" max="13" man="1"/>
        <brk id="211" max="13" man="1"/>
        <brk id="212" max="13" man="1"/>
        <brk id="213" max="13" man="1"/>
        <brk id="216" max="13" man="1"/>
        <brk id="217" max="16383" man="1"/>
        <brk id="220" max="13" man="1"/>
        <brk id="222" max="16383" man="1"/>
        <brk id="224" max="16383" man="1"/>
        <brk id="225" max="13" man="1"/>
        <brk id="226" max="13" man="1"/>
        <brk id="227" max="13" man="1"/>
        <brk id="233" max="13" man="1"/>
        <brk id="235" max="13" man="1"/>
        <brk id="240" max="13" man="1"/>
        <brk id="242" max="13" man="1"/>
        <brk id="245" max="13" man="1"/>
        <brk id="247" max="13" man="1"/>
        <brk id="255" max="13" man="1"/>
        <brk id="256" max="16383" man="1"/>
        <brk id="264" max="13" man="1"/>
        <brk id="268" max="13" man="1"/>
        <brk id="276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14" orientation="landscape" blackAndWhite="1" horizontalDpi="4294967292" verticalDpi="4294967292" r:id="rId26"/>
      <headerFooter alignWithMargins="0">
        <oddFooter>&amp;R&amp;"Arial Narrow,обычный"&amp;8Лист &amp;P из &amp;N</oddFooter>
      </headerFooter>
    </customSheetView>
    <customSheetView guid="{91C1DC54-C312-471D-9246-B789B002B742}" fitToPage="1" printArea="1" hiddenRows="1" showRuler="0">
      <pane ySplit="5" topLeftCell="A135" activePane="bottomLeft" state="frozenSplit"/>
      <selection pane="bottomLeft" activeCell="F148" sqref="F148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2" max="12" man="1"/>
        <brk id="53" max="12" man="1"/>
        <brk id="57" max="12" man="1"/>
        <brk id="73" max="12" man="1"/>
        <brk id="75" max="12" man="1"/>
        <brk id="76" max="12" man="1"/>
        <brk id="79" max="12" man="1"/>
        <brk id="89" max="16383" man="1"/>
        <brk id="95" max="12" man="1"/>
        <brk id="96" max="16383" man="1"/>
        <brk id="99" max="12" man="1"/>
        <brk id="105" max="12" man="1"/>
        <brk id="106" max="12" man="1"/>
        <brk id="166" max="12" man="1"/>
        <brk id="174" max="12" man="1"/>
        <brk id="175" max="12" man="1"/>
        <brk id="176" max="16383" man="1"/>
        <brk id="178" max="12" man="1"/>
        <brk id="179" max="12" man="1"/>
        <brk id="182" max="16383" man="1"/>
        <brk id="183" max="16383" man="1"/>
        <brk id="186" max="13" man="1"/>
        <brk id="187" max="16383" man="1"/>
        <brk id="188" max="13" man="1"/>
        <brk id="190" max="13" man="1"/>
        <brk id="193" max="13" man="1"/>
        <brk id="194" max="13" man="1"/>
        <brk id="196" max="13" man="1"/>
        <brk id="197" max="13" man="1"/>
        <brk id="204" max="13" man="1"/>
        <brk id="210" max="13" man="1"/>
        <brk id="211" max="13" man="1"/>
        <brk id="212" max="13" man="1"/>
        <brk id="215" max="13" man="1"/>
        <brk id="216" max="16383" man="1"/>
        <brk id="219" max="13" man="1"/>
        <brk id="221" max="16383" man="1"/>
        <brk id="223" max="16383" man="1"/>
        <brk id="224" max="13" man="1"/>
        <brk id="225" max="13" man="1"/>
        <brk id="226" max="13" man="1"/>
        <brk id="232" max="13" man="1"/>
        <brk id="234" max="13" man="1"/>
        <brk id="239" max="13" man="1"/>
        <brk id="241" max="13" man="1"/>
        <brk id="244" max="13" man="1"/>
        <brk id="246" max="13" man="1"/>
        <brk id="254" max="13" man="1"/>
        <brk id="255" max="16383" man="1"/>
        <brk id="263" max="13" man="1"/>
        <brk id="267" max="13" man="1"/>
        <brk id="275" max="13" man="1"/>
      </rowBreaks>
      <pageMargins left="0.27559055118110237" right="0.19685039370078741" top="0.31496062992125984" bottom="0.39370078740157483" header="0.15748031496062992" footer="0.19685039370078741"/>
      <pageSetup paperSize="9" scale="88" fitToHeight="14" orientation="landscape" blackAndWhite="1" horizontalDpi="4294967292" verticalDpi="4294967292" r:id="rId27"/>
      <headerFooter alignWithMargins="0">
        <oddFooter>&amp;R&amp;"Arial Narrow,обычный"&amp;8Лист &amp;P из &amp;N</oddFooter>
      </headerFooter>
    </customSheetView>
    <customSheetView guid="{C76330A2-057D-4E27-B720-532A3C304D14}" scale="110" fitToPage="1" printArea="1" hiddenRows="1" showRuler="0">
      <pane ySplit="5" topLeftCell="A38" activePane="bottomLeft" state="frozenSplit"/>
      <selection pane="bottomLeft" activeCell="A42" sqref="A42:B42"/>
      <rowBreaks count="66" manualBreakCount="66">
        <brk id="13" max="16383" man="1"/>
        <brk id="18" max="12" man="1"/>
        <brk id="21" max="12" man="1"/>
        <brk id="23" max="12" man="1"/>
        <brk id="29" max="12" man="1"/>
        <brk id="35" max="16383" man="1"/>
        <brk id="46" max="12" man="1"/>
        <brk id="47" max="12" man="1"/>
        <brk id="48" max="12" man="1"/>
        <brk id="49" max="12" man="1"/>
        <brk id="50" max="16383" man="1"/>
        <brk id="51" max="12" man="1"/>
        <brk id="52" max="12" man="1"/>
        <brk id="54" max="12" man="1"/>
        <brk id="55" max="12" man="1"/>
        <brk id="56" max="12" man="1"/>
        <brk id="60" max="12" man="1"/>
        <brk id="76" max="12" man="1"/>
        <brk id="77" max="12" man="1"/>
        <brk id="78" max="12" man="1"/>
        <brk id="81" max="12" man="1"/>
        <brk id="90" max="16383" man="1"/>
        <brk id="98" max="12" man="1"/>
        <brk id="99" max="16383" man="1"/>
        <brk id="102" max="12" man="1"/>
        <brk id="108" max="12" man="1"/>
        <brk id="109" max="12" man="1"/>
        <brk id="169" max="12" man="1"/>
        <brk id="177" max="12" man="1"/>
        <brk id="178" max="12" man="1"/>
        <brk id="179" max="16383" man="1"/>
        <brk id="181" max="12" man="1"/>
        <brk id="182" max="12" man="1"/>
        <brk id="185" max="16383" man="1"/>
        <brk id="186" max="16383" man="1"/>
        <brk id="189" max="13" man="1"/>
        <brk id="190" max="16383" man="1"/>
        <brk id="191" max="13" man="1"/>
        <brk id="193" max="13" man="1"/>
        <brk id="196" max="13" man="1"/>
        <brk id="197" max="13" man="1"/>
        <brk id="199" max="13" man="1"/>
        <brk id="200" max="13" man="1"/>
        <brk id="207" max="13" man="1"/>
        <brk id="213" max="13" man="1"/>
        <brk id="214" max="13" man="1"/>
        <brk id="215" max="13" man="1"/>
        <brk id="218" max="13" man="1"/>
        <brk id="219" max="16383" man="1"/>
        <brk id="222" max="13" man="1"/>
        <brk id="224" max="16383" man="1"/>
        <brk id="226" max="16383" man="1"/>
        <brk id="227" max="13" man="1"/>
        <brk id="228" max="13" man="1"/>
        <brk id="229" max="13" man="1"/>
        <brk id="235" max="13" man="1"/>
        <brk id="237" max="13" man="1"/>
        <brk id="242" max="13" man="1"/>
        <brk id="244" max="13" man="1"/>
        <brk id="247" max="13" man="1"/>
        <brk id="249" max="13" man="1"/>
        <brk id="257" max="13" man="1"/>
        <brk id="258" max="16383" man="1"/>
        <brk id="266" max="13" man="1"/>
        <brk id="270" max="13" man="1"/>
        <brk id="278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28"/>
      <headerFooter alignWithMargins="0">
        <oddFooter>&amp;R&amp;"Arial Narrow,обычный"&amp;8Лист &amp;P из &amp;N</oddFooter>
      </headerFooter>
    </customSheetView>
  </customSheetViews>
  <mergeCells count="12">
    <mergeCell ref="H212:H213"/>
    <mergeCell ref="J212:J213"/>
    <mergeCell ref="K212:K213"/>
    <mergeCell ref="H1:L1"/>
    <mergeCell ref="L212:L213"/>
    <mergeCell ref="A2:K2"/>
    <mergeCell ref="C212:C213"/>
    <mergeCell ref="D212:D213"/>
    <mergeCell ref="G212:G213"/>
    <mergeCell ref="E212:E213"/>
    <mergeCell ref="I212:I213"/>
    <mergeCell ref="F212:F213"/>
  </mergeCells>
  <phoneticPr fontId="0" type="noConversion"/>
  <pageMargins left="0.25" right="0.25" top="0.75" bottom="0.75" header="0.3" footer="0.3"/>
  <pageSetup paperSize="9" scale="60" fitToHeight="0" orientation="portrait" blackAndWhite="1" horizontalDpi="4294967292" verticalDpi="4294967292" r:id="rId29"/>
  <headerFooter alignWithMargins="0">
    <oddFooter>&amp;R&amp;"Arial Narrow,обычный"&amp;8Лист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Анализ бюджета</vt:lpstr>
      <vt:lpstr>Всего_доходов_2003</vt:lpstr>
      <vt:lpstr>Всего_расходов_2003</vt:lpstr>
      <vt:lpstr>'Анализ бюджета'!Заголовки_для_печати</vt:lpstr>
      <vt:lpstr>'Анализ бюджета'!Область_печати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Бюджетный отдел</dc:creator>
  <cp:lastModifiedBy>admin</cp:lastModifiedBy>
  <cp:lastPrinted>2019-04-12T06:08:32Z</cp:lastPrinted>
  <dcterms:created xsi:type="dcterms:W3CDTF">1998-04-06T06:06:47Z</dcterms:created>
  <dcterms:modified xsi:type="dcterms:W3CDTF">2019-04-12T06:08:58Z</dcterms:modified>
</cp:coreProperties>
</file>