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0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411111.xml" ContentType="application/vnd.openxmlformats-officedocument.spreadsheetml.revisionLog+xml"/>
  <Override PartName="/xl/revisions/revisionLog151111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311111.xml" ContentType="application/vnd.openxmlformats-officedocument.spreadsheetml.revisionLog+xml"/>
  <Override PartName="/xl/revisions/revisionLog15111111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бюджета'!$A$1:$L$228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бюджета'!$A$1:$L$228</definedName>
    <definedName name="Z_0BD4437E_22A9_4FBD_A5E2_5BE85718F571_.wvu.PrintTitles" localSheetId="0" hidden="1">'Анализ бюджета'!$4:$5</definedName>
    <definedName name="Z_0C520A02_E04D_4239_829B_D09BBD6B73A5_.wvu.PrintArea" localSheetId="0" hidden="1">'Анализ бюджета'!$A$1:$L$223</definedName>
    <definedName name="Z_0C520A02_E04D_4239_829B_D09BBD6B73A5_.wvu.PrintTitles" localSheetId="0" hidden="1">'Анализ бюджета'!$4:$5</definedName>
    <definedName name="Z_0C520A02_E04D_4239_829B_D09BBD6B73A5_.wvu.Rows" localSheetId="0" hidden="1"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definedName>
    <definedName name="Z_10971261_6A6B_11D7_802E_0050224027E0_.wvu.PrintArea" localSheetId="0" hidden="1">'Анализ бюджета'!$A$1:$K$227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бюджета'!$A$1:$K$228</definedName>
    <definedName name="Z_24A27F03_1973_491C_B5BB_96E92A647E6D_.wvu.PrintArea" localSheetId="0" hidden="1">'Анализ бюджета'!$A$1:$L$223</definedName>
    <definedName name="Z_24A27F03_1973_491C_B5BB_96E92A647E6D_.wvu.PrintTitles" localSheetId="0" hidden="1">'Анализ бюджета'!$4:$5</definedName>
    <definedName name="Z_24A27F03_1973_491C_B5BB_96E92A647E6D_.wvu.Rows" localSheetId="0" hidden="1">'Анализ бюджета'!$165:$167,'Анализ бюджета'!$180:$182,'Анализ бюджета'!$198:$200</definedName>
    <definedName name="Z_4F278C51_CC0C_4908_B19B_FD853FE30C23_.wvu.PrintArea" localSheetId="0" hidden="1">'Анализ бюджета'!$A$1:$K$227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5470FB45_3E1B_4EAD_922B_BC6978B055FF_.wvu.PrintArea" localSheetId="0" hidden="1">'Анализ бюджета'!$A$1:$L$223</definedName>
    <definedName name="Z_5470FB45_3E1B_4EAD_922B_BC6978B055FF_.wvu.PrintTitles" localSheetId="0" hidden="1">'Анализ бюджета'!$4:$5</definedName>
    <definedName name="Z_6146A165_56F5_4F91_8AAA_DEB54735EAA6_.wvu.PrintArea" localSheetId="0" hidden="1">'Анализ бюджета'!$A$1:$L$223</definedName>
    <definedName name="Z_6146A165_56F5_4F91_8AAA_DEB54735EAA6_.wvu.PrintTitles" localSheetId="0" hidden="1">'Анализ бюджета'!$4:$5</definedName>
    <definedName name="Z_6146A165_56F5_4F91_8AAA_DEB54735EAA6_.wvu.Rows" localSheetId="0" hidden="1"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definedName>
    <definedName name="Z_6B5A71DB_8104_43F2_BE21_9362D50D2638_.wvu.PrintArea" localSheetId="0" hidden="1">'Анализ бюджета'!$A$1:$L$228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бюджета'!$34:$35,'Анализ бюджета'!$42:$43,'Анализ бюджета'!$172:$172</definedName>
    <definedName name="Z_735893B7_5E6F_4E87_8F79_7422E435EC59_.wvu.PrintArea" localSheetId="0" hidden="1">'Анализ бюджета'!$A$1:$K$230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бюджета'!$29:$32</definedName>
    <definedName name="Z_8F58F720_5478_11D7_8E43_00002120D636_.wvu.PrintArea" localSheetId="0" hidden="1">'Анализ бюджета'!$A$2:$K$49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бюджета'!$A$1:$L$228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бюджета'!$34:$35,'Анализ бюджета'!$42:$43,'Анализ бюджета'!#REF!,'Анализ бюджета'!$172:$172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бюджета'!$A$1:$K$230</definedName>
    <definedName name="Z_97B5DCE1_CCA4_11D7_B6CC_0007E980B7D4_.wvu.Rows" localSheetId="0" hidden="1">'Анализ бюджета'!#REF!,'Анализ бюджета'!$29:$32</definedName>
    <definedName name="Z_A91D99C2_8122_48C0_91AB_172E51C62B1D_.wvu.PrintArea" localSheetId="0" hidden="1">'Анализ бюджета'!$A$1:$K$227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бюджета'!$A$1:$L$228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бюджета'!$172:$172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бюджета'!$A$1:$K$227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бюджета'!$A$1:$L$228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бюджета'!$34:$35,'Анализ бюджета'!$42:$43,'Анализ бюджета'!$172:$172</definedName>
    <definedName name="Z_E64E5F61_FD5E_11DA_AA5B_0004761D6C8E_.wvu.PrintArea" localSheetId="0" hidden="1">'Анализ бюджета'!$A$1:$K$227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бюджета'!$G$48</definedName>
    <definedName name="Всего_расходов_2002">'Анализ бюджета'!#REF!</definedName>
    <definedName name="Всего_расходов_2003">'Анализ бюджета'!$G$156</definedName>
    <definedName name="_xlnm.Print_Titles" localSheetId="0">'Анализ бюджета'!$4:$5</definedName>
    <definedName name="_xlnm.Print_Area" localSheetId="0">'Анализ бюджета'!$A$1:$L$223</definedName>
  </definedNames>
  <calcPr calcId="144525" fullPrecision="0"/>
  <customWorkbookViews>
    <customWorkbookView name="admin - Личное представление" guid="{6146A165-56F5-4F91-8AAA-DEB54735EAA6}" mergeInterval="0" personalView="1" maximized="1" windowWidth="1276" windowHeight="715" activeSheetId="1"/>
    <customWorkbookView name="Фирсова - Личное представление" guid="{5470FB45-3E1B-4EAD-922B-BC6978B055FF}" mergeInterval="0" personalView="1" maximized="1" windowWidth="1596" windowHeight="681" activeSheetId="1"/>
    <customWorkbookView name="Прокопенко - Личное представление" guid="{0BD4437E-22A9-4FBD-A5E2-5BE85718F571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МФ - Личное представление" guid="{E64E5F61-FD5E-11DA-AA5B-0004761D6C8E}" mergeInterval="0" personalView="1" maximized="1" windowWidth="796" windowHeight="438" activeSheetId="1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Elena - Личное представление" guid="{8F58F720-5478-11D7-8E43-00002120D636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Tatyana - Личное представление" guid="{CD228F81-555E-11D7-A5BE-0050BF58DBA5}" mergeInterval="0" personalView="1" maximized="1" windowWidth="796" windowHeight="438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Athlon - Личное представление" guid="{AE4F8834-9834-4486-A1C0-FEF04E11EC4A}" mergeInterval="0" personalView="1" maximized="1" windowWidth="1020" windowHeight="587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наташа - Личное представление" guid="{19D3A214-C4D6-4FE6-9A50-A9E846DFEC72}" mergeInterval="0" personalView="1" maximized="1" windowWidth="1276" windowHeight="884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taktashovaev - Личное представление" guid="{C76330A2-057D-4E27-B720-532A3C304D14}" mergeInterval="0" personalView="1" maximized="1" xWindow="1" yWindow="1" windowWidth="1276" windowHeight="739" activeSheetId="1"/>
    <customWorkbookView name="Лена - Личное представление" guid="{0C520A02-E04D-4239-829B-D09BBD6B73A5}" mergeInterval="0" personalView="1" maximized="1" xWindow="1" yWindow="1" windowWidth="1276" windowHeight="790" activeSheetId="1"/>
    <customWorkbookView name="Пользователь Windows - Личное представление" guid="{24A27F03-1973-491C-B5BB-96E92A647E6D}" mergeInterval="0" personalView="1" maximized="1" xWindow="1" yWindow="1" windowWidth="1276" windowHeight="794" activeSheetId="1"/>
  </customWorkbookViews>
</workbook>
</file>

<file path=xl/calcChain.xml><?xml version="1.0" encoding="utf-8"?>
<calcChain xmlns="http://schemas.openxmlformats.org/spreadsheetml/2006/main">
  <c r="F173" i="1" l="1"/>
  <c r="F175" i="1"/>
  <c r="F183" i="1"/>
  <c r="E32" i="1" l="1"/>
  <c r="G60" i="1"/>
  <c r="F82" i="1"/>
  <c r="G99" i="1"/>
  <c r="G82" i="1" s="1"/>
  <c r="E99" i="1"/>
  <c r="D99" i="1"/>
  <c r="I98" i="1"/>
  <c r="J98" i="1"/>
  <c r="K98" i="1"/>
  <c r="L98" i="1"/>
  <c r="E84" i="1"/>
  <c r="E82" i="1" s="1"/>
  <c r="L45" i="1"/>
  <c r="L44" i="1" s="1"/>
  <c r="K45" i="1"/>
  <c r="K44" i="1" s="1"/>
  <c r="J45" i="1"/>
  <c r="J44" i="1" s="1"/>
  <c r="I44" i="1"/>
  <c r="D44" i="1"/>
  <c r="E44" i="1"/>
  <c r="F44" i="1"/>
  <c r="G44" i="1"/>
  <c r="C44" i="1"/>
  <c r="G148" i="1"/>
  <c r="G139" i="1"/>
  <c r="G131" i="1" s="1"/>
  <c r="G117" i="1"/>
  <c r="G90" i="1"/>
  <c r="E148" i="1"/>
  <c r="E139" i="1"/>
  <c r="E131" i="1" s="1"/>
  <c r="E119" i="1"/>
  <c r="E90" i="1"/>
  <c r="E78" i="1"/>
  <c r="D84" i="1"/>
  <c r="D82" i="1" s="1"/>
  <c r="F117" i="1"/>
  <c r="F104" i="1"/>
  <c r="K112" i="1" l="1"/>
  <c r="K113" i="1"/>
  <c r="K114" i="1"/>
  <c r="K115" i="1"/>
  <c r="G110" i="1"/>
  <c r="G109" i="1" s="1"/>
  <c r="G78" i="1"/>
  <c r="G70" i="1"/>
  <c r="G51" i="1"/>
  <c r="J154" i="1"/>
  <c r="E117" i="1"/>
  <c r="D117" i="1"/>
  <c r="K147" i="1"/>
  <c r="J147" i="1"/>
  <c r="L147" i="1"/>
  <c r="J138" i="1"/>
  <c r="K138" i="1"/>
  <c r="L138" i="1"/>
  <c r="E51" i="1"/>
  <c r="F51" i="1"/>
  <c r="D51" i="1"/>
  <c r="I57" i="1"/>
  <c r="I58" i="1"/>
  <c r="I59" i="1"/>
  <c r="J60" i="1"/>
  <c r="K60" i="1"/>
  <c r="L60" i="1"/>
  <c r="L47" i="1"/>
  <c r="L46" i="1" s="1"/>
  <c r="K46" i="1"/>
  <c r="K43" i="1"/>
  <c r="K42" i="1" s="1"/>
  <c r="J47" i="1"/>
  <c r="J46" i="1" s="1"/>
  <c r="J43" i="1"/>
  <c r="J42" i="1" s="1"/>
  <c r="J41" i="1"/>
  <c r="J40" i="1" s="1"/>
  <c r="G77" i="1" l="1"/>
  <c r="D46" i="1"/>
  <c r="E46" i="1"/>
  <c r="F46" i="1"/>
  <c r="G46" i="1"/>
  <c r="C46" i="1"/>
  <c r="G40" i="1"/>
  <c r="F110" i="1" l="1"/>
  <c r="F78" i="1"/>
  <c r="F90" i="1"/>
  <c r="E189" i="1" l="1"/>
  <c r="E188" i="1" s="1"/>
  <c r="E170" i="1"/>
  <c r="E169" i="1" s="1"/>
  <c r="C156" i="1"/>
  <c r="C155" i="1" s="1"/>
  <c r="E156" i="1"/>
  <c r="E155" i="1" s="1"/>
  <c r="G185" i="1"/>
  <c r="I52" i="1"/>
  <c r="I53" i="1"/>
  <c r="I54" i="1"/>
  <c r="I56" i="1"/>
  <c r="I62" i="1"/>
  <c r="I67" i="1"/>
  <c r="I68" i="1"/>
  <c r="I69" i="1"/>
  <c r="I72" i="1"/>
  <c r="I73" i="1"/>
  <c r="I74" i="1"/>
  <c r="I75" i="1"/>
  <c r="I76" i="1"/>
  <c r="I80" i="1"/>
  <c r="I81" i="1"/>
  <c r="I84" i="1"/>
  <c r="I85" i="1"/>
  <c r="I86" i="1"/>
  <c r="I87" i="1"/>
  <c r="I88" i="1"/>
  <c r="I91" i="1"/>
  <c r="I92" i="1"/>
  <c r="I94" i="1"/>
  <c r="I95" i="1"/>
  <c r="I97" i="1"/>
  <c r="I99" i="1"/>
  <c r="I104" i="1"/>
  <c r="I105" i="1"/>
  <c r="I106" i="1"/>
  <c r="I108" i="1"/>
  <c r="I114" i="1"/>
  <c r="I117" i="1"/>
  <c r="I119" i="1"/>
  <c r="I120" i="1"/>
  <c r="I121" i="1"/>
  <c r="I123" i="1"/>
  <c r="I128" i="1"/>
  <c r="I129" i="1"/>
  <c r="I130" i="1"/>
  <c r="I134" i="1"/>
  <c r="I135" i="1"/>
  <c r="I136" i="1"/>
  <c r="I137" i="1"/>
  <c r="I140" i="1"/>
  <c r="I141" i="1"/>
  <c r="I143" i="1"/>
  <c r="I144" i="1"/>
  <c r="I146" i="1"/>
  <c r="I149" i="1"/>
  <c r="I150" i="1"/>
  <c r="I152" i="1"/>
  <c r="I153" i="1"/>
  <c r="I154" i="1"/>
  <c r="I157" i="1"/>
  <c r="I158" i="1"/>
  <c r="I160" i="1"/>
  <c r="I161" i="1"/>
  <c r="I162" i="1"/>
  <c r="I164" i="1"/>
  <c r="I165" i="1"/>
  <c r="I166" i="1"/>
  <c r="I167" i="1"/>
  <c r="I171" i="1"/>
  <c r="I172" i="1"/>
  <c r="I173" i="1"/>
  <c r="I175" i="1"/>
  <c r="I176" i="1"/>
  <c r="I177" i="1"/>
  <c r="I179" i="1"/>
  <c r="I180" i="1"/>
  <c r="I181" i="1"/>
  <c r="I182" i="1"/>
  <c r="I184" i="1"/>
  <c r="I186" i="1"/>
  <c r="I187" i="1"/>
  <c r="I190" i="1"/>
  <c r="I191" i="1"/>
  <c r="I193" i="1"/>
  <c r="I194" i="1"/>
  <c r="I195" i="1"/>
  <c r="I197" i="1"/>
  <c r="I198" i="1"/>
  <c r="I199" i="1"/>
  <c r="I200" i="1"/>
  <c r="I201" i="1"/>
  <c r="I203" i="1"/>
  <c r="I205" i="1"/>
  <c r="E204" i="1"/>
  <c r="E202" i="1"/>
  <c r="E185" i="1"/>
  <c r="F148" i="1"/>
  <c r="I148" i="1"/>
  <c r="D148" i="1"/>
  <c r="E110" i="1"/>
  <c r="I110" i="1" s="1"/>
  <c r="E102" i="1"/>
  <c r="I102" i="1" s="1"/>
  <c r="D102" i="1"/>
  <c r="I90" i="1"/>
  <c r="E70" i="1"/>
  <c r="F102" i="1"/>
  <c r="D116" i="1"/>
  <c r="D110" i="1" s="1"/>
  <c r="C102" i="1"/>
  <c r="D90" i="1"/>
  <c r="D78" i="1"/>
  <c r="D77" i="1" l="1"/>
  <c r="I131" i="1"/>
  <c r="I78" i="1"/>
  <c r="I139" i="1"/>
  <c r="I116" i="1"/>
  <c r="I185" i="1"/>
  <c r="E77" i="1"/>
  <c r="C189" i="1"/>
  <c r="C188" i="1" s="1"/>
  <c r="C116" i="1"/>
  <c r="C90" i="1"/>
  <c r="C51" i="1"/>
  <c r="E109" i="1" l="1"/>
  <c r="E206" i="1" s="1"/>
  <c r="E216" i="1" s="1"/>
  <c r="I212" i="1"/>
  <c r="I213" i="1"/>
  <c r="E211" i="1"/>
  <c r="I10" i="1"/>
  <c r="I12" i="1"/>
  <c r="I15" i="1"/>
  <c r="I18" i="1"/>
  <c r="I20" i="1"/>
  <c r="I21" i="1"/>
  <c r="I24" i="1"/>
  <c r="I25" i="1"/>
  <c r="I28" i="1"/>
  <c r="I36" i="1"/>
  <c r="I41" i="1"/>
  <c r="E42" i="1"/>
  <c r="E40" i="1"/>
  <c r="E37" i="1"/>
  <c r="E35" i="1"/>
  <c r="E30" i="1"/>
  <c r="E27" i="1"/>
  <c r="E23" i="1"/>
  <c r="E19" i="1"/>
  <c r="E17" i="1"/>
  <c r="E14" i="1"/>
  <c r="E13" i="1" s="1"/>
  <c r="E11" i="1"/>
  <c r="E9" i="1"/>
  <c r="E8" i="1" s="1"/>
  <c r="E34" i="1" l="1"/>
  <c r="E22" i="1"/>
  <c r="E16" i="1"/>
  <c r="E7" i="1" l="1"/>
  <c r="E6" i="1" s="1"/>
  <c r="I29" i="1"/>
  <c r="I26" i="1"/>
  <c r="C26" i="1"/>
  <c r="E48" i="1" l="1"/>
  <c r="E215" i="1" s="1"/>
  <c r="E214" i="1" s="1"/>
  <c r="E210" i="1" s="1"/>
  <c r="K41" i="1"/>
  <c r="K39" i="1"/>
  <c r="K38" i="1"/>
  <c r="K36" i="1"/>
  <c r="E208" i="1" l="1"/>
  <c r="G156" i="1"/>
  <c r="K150" i="1"/>
  <c r="K121" i="1"/>
  <c r="D139" i="1"/>
  <c r="D131" i="1" s="1"/>
  <c r="D119" i="1"/>
  <c r="C78" i="1"/>
  <c r="I156" i="1" l="1"/>
  <c r="G155" i="1"/>
  <c r="I155" i="1" s="1"/>
  <c r="D30" i="1"/>
  <c r="F30" i="1"/>
  <c r="G30" i="1"/>
  <c r="C30" i="1"/>
  <c r="L124" i="1" l="1"/>
  <c r="J124" i="1"/>
  <c r="J101" i="1"/>
  <c r="L101" i="1"/>
  <c r="C42" i="1" l="1"/>
  <c r="D42" i="1"/>
  <c r="F42" i="1"/>
  <c r="G42" i="1"/>
  <c r="C40" i="1"/>
  <c r="D40" i="1"/>
  <c r="F40" i="1"/>
  <c r="L42" i="1" l="1"/>
  <c r="F139" i="1"/>
  <c r="F131" i="1" l="1"/>
  <c r="F109" i="1" s="1"/>
  <c r="K40" i="1"/>
  <c r="I40" i="1"/>
  <c r="K128" i="1"/>
  <c r="K129" i="1"/>
  <c r="K130" i="1"/>
  <c r="J128" i="1"/>
  <c r="J129" i="1"/>
  <c r="J130" i="1"/>
  <c r="K136" i="1"/>
  <c r="K137" i="1"/>
  <c r="L133" i="1"/>
  <c r="K133" i="1"/>
  <c r="J133" i="1"/>
  <c r="L114" i="1"/>
  <c r="J114" i="1"/>
  <c r="J39" i="1"/>
  <c r="F37" i="1" l="1"/>
  <c r="G37" i="1"/>
  <c r="D37" i="1"/>
  <c r="L38" i="1"/>
  <c r="J38" i="1"/>
  <c r="J37" i="1" l="1"/>
  <c r="I37" i="1"/>
  <c r="K37" i="1"/>
  <c r="I51" i="1"/>
  <c r="D185" i="1"/>
  <c r="C37" i="1"/>
  <c r="D17" i="1"/>
  <c r="C148" i="1" l="1"/>
  <c r="L121" i="1"/>
  <c r="J121" i="1"/>
  <c r="K119" i="1"/>
  <c r="J119" i="1"/>
  <c r="L119" i="1"/>
  <c r="C119" i="1"/>
  <c r="C117" i="1" s="1"/>
  <c r="C110" i="1" s="1"/>
  <c r="F156" i="1"/>
  <c r="F155" i="1" s="1"/>
  <c r="I82" i="1" l="1"/>
  <c r="L158" i="1" l="1"/>
  <c r="K158" i="1"/>
  <c r="J158" i="1"/>
  <c r="K57" i="1"/>
  <c r="K58" i="1"/>
  <c r="K59" i="1"/>
  <c r="L57" i="1"/>
  <c r="L58" i="1"/>
  <c r="L59" i="1"/>
  <c r="J57" i="1"/>
  <c r="J58" i="1"/>
  <c r="J59" i="1"/>
  <c r="D109" i="1"/>
  <c r="I109" i="1" l="1"/>
  <c r="K29" i="1"/>
  <c r="L31" i="1"/>
  <c r="K31" i="1"/>
  <c r="J31" i="1"/>
  <c r="L113" i="1" l="1"/>
  <c r="J113" i="1"/>
  <c r="J127" i="1" l="1"/>
  <c r="L127" i="1"/>
  <c r="F211" i="1" l="1"/>
  <c r="D211" i="1"/>
  <c r="F32" i="1" l="1"/>
  <c r="D156" i="1" l="1"/>
  <c r="D155" i="1" s="1"/>
  <c r="C139" i="1"/>
  <c r="C131" i="1" s="1"/>
  <c r="L191" i="1" l="1"/>
  <c r="K191" i="1"/>
  <c r="J191" i="1"/>
  <c r="F189" i="1"/>
  <c r="F188" i="1" s="1"/>
  <c r="G189" i="1"/>
  <c r="D170" i="1"/>
  <c r="D169" i="1" s="1"/>
  <c r="F170" i="1"/>
  <c r="F169" i="1" s="1"/>
  <c r="G170" i="1"/>
  <c r="I170" i="1" l="1"/>
  <c r="G169" i="1"/>
  <c r="I169" i="1" s="1"/>
  <c r="I189" i="1"/>
  <c r="G188" i="1"/>
  <c r="I188" i="1" s="1"/>
  <c r="L173" i="1"/>
  <c r="K173" i="1"/>
  <c r="J173" i="1"/>
  <c r="L106" i="1" l="1"/>
  <c r="J106" i="1"/>
  <c r="K106" i="1"/>
  <c r="J53" i="1" l="1"/>
  <c r="K68" i="1" l="1"/>
  <c r="K134" i="1"/>
  <c r="L123" i="1"/>
  <c r="K123" i="1"/>
  <c r="J123" i="1"/>
  <c r="D189" i="1" l="1"/>
  <c r="D188" i="1" s="1"/>
  <c r="C170" i="1"/>
  <c r="C169" i="1" s="1"/>
  <c r="K141" i="1"/>
  <c r="L143" i="1"/>
  <c r="L144" i="1"/>
  <c r="L145" i="1"/>
  <c r="L146" i="1"/>
  <c r="L141" i="1"/>
  <c r="K143" i="1"/>
  <c r="K144" i="1"/>
  <c r="K146" i="1"/>
  <c r="J143" i="1"/>
  <c r="J144" i="1"/>
  <c r="J145" i="1"/>
  <c r="J146" i="1"/>
  <c r="J141" i="1"/>
  <c r="L137" i="1"/>
  <c r="J137" i="1"/>
  <c r="L85" i="1" l="1"/>
  <c r="L86" i="1"/>
  <c r="L87" i="1"/>
  <c r="L88" i="1"/>
  <c r="L94" i="1"/>
  <c r="L95" i="1"/>
  <c r="L96" i="1"/>
  <c r="L97" i="1"/>
  <c r="L92" i="1"/>
  <c r="K85" i="1"/>
  <c r="K86" i="1"/>
  <c r="K87" i="1"/>
  <c r="K88" i="1"/>
  <c r="K94" i="1"/>
  <c r="K95" i="1"/>
  <c r="K96" i="1"/>
  <c r="K97" i="1"/>
  <c r="K92" i="1"/>
  <c r="J85" i="1"/>
  <c r="J86" i="1"/>
  <c r="J87" i="1"/>
  <c r="J88" i="1"/>
  <c r="J94" i="1"/>
  <c r="J95" i="1"/>
  <c r="J96" i="1"/>
  <c r="J97" i="1"/>
  <c r="J92" i="1"/>
  <c r="J91" i="1" l="1"/>
  <c r="C82" i="1"/>
  <c r="K135" i="1"/>
  <c r="L139" i="1"/>
  <c r="J139" i="1"/>
  <c r="K139" i="1"/>
  <c r="L120" i="1"/>
  <c r="K120" i="1"/>
  <c r="J120" i="1"/>
  <c r="K91" i="1"/>
  <c r="L91" i="1"/>
  <c r="L140" i="1"/>
  <c r="K140" i="1"/>
  <c r="J140" i="1"/>
  <c r="G214" i="1"/>
  <c r="I214" i="1" s="1"/>
  <c r="G211" i="1"/>
  <c r="I211" i="1" s="1"/>
  <c r="L90" i="1" l="1"/>
  <c r="K90" i="1"/>
  <c r="J90" i="1"/>
  <c r="L67" i="1"/>
  <c r="F223" i="1"/>
  <c r="F221" i="1"/>
  <c r="F220" i="1"/>
  <c r="F219" i="1"/>
  <c r="F218" i="1"/>
  <c r="F214" i="1"/>
  <c r="F210" i="1" s="1"/>
  <c r="F204" i="1"/>
  <c r="F202" i="1"/>
  <c r="F185" i="1"/>
  <c r="F77" i="1"/>
  <c r="F70" i="1"/>
  <c r="F35" i="1"/>
  <c r="F34" i="1" s="1"/>
  <c r="F27" i="1"/>
  <c r="F23" i="1"/>
  <c r="F19" i="1"/>
  <c r="F17" i="1"/>
  <c r="F14" i="1"/>
  <c r="F13" i="1" s="1"/>
  <c r="F11" i="1"/>
  <c r="F9" i="1"/>
  <c r="F8" i="1" s="1"/>
  <c r="L150" i="1"/>
  <c r="J150" i="1"/>
  <c r="J184" i="1"/>
  <c r="K184" i="1"/>
  <c r="L184" i="1"/>
  <c r="F22" i="1" l="1"/>
  <c r="F206" i="1"/>
  <c r="F16" i="1"/>
  <c r="F7" i="1" s="1"/>
  <c r="F6" i="1" l="1"/>
  <c r="F48" i="1" s="1"/>
  <c r="F208" i="1" s="1"/>
  <c r="L125" i="1"/>
  <c r="K125" i="1"/>
  <c r="J125" i="1"/>
  <c r="L117" i="1"/>
  <c r="K117" i="1"/>
  <c r="J117" i="1"/>
  <c r="L178" i="1"/>
  <c r="L179" i="1"/>
  <c r="L176" i="1"/>
  <c r="K178" i="1"/>
  <c r="K179" i="1"/>
  <c r="K176" i="1"/>
  <c r="J178" i="1"/>
  <c r="J179" i="1"/>
  <c r="J176" i="1"/>
  <c r="L182" i="1"/>
  <c r="K182" i="1"/>
  <c r="J182" i="1"/>
  <c r="L200" i="1" l="1"/>
  <c r="K200" i="1"/>
  <c r="J200" i="1"/>
  <c r="J196" i="1"/>
  <c r="J197" i="1"/>
  <c r="K196" i="1"/>
  <c r="K197" i="1"/>
  <c r="L196" i="1"/>
  <c r="L197" i="1"/>
  <c r="L194" i="1"/>
  <c r="K194" i="1"/>
  <c r="J194" i="1"/>
  <c r="K164" i="1"/>
  <c r="J163" i="1"/>
  <c r="J161" i="1"/>
  <c r="J160" i="1"/>
  <c r="L167" i="1"/>
  <c r="K167" i="1"/>
  <c r="J167" i="1"/>
  <c r="J164" i="1"/>
  <c r="K163" i="1"/>
  <c r="L163" i="1"/>
  <c r="L164" i="1"/>
  <c r="L161" i="1"/>
  <c r="K161" i="1"/>
  <c r="L157" i="1"/>
  <c r="J157" i="1"/>
  <c r="D32" i="1"/>
  <c r="G32" i="1"/>
  <c r="C32" i="1"/>
  <c r="C14" i="1"/>
  <c r="H216" i="1"/>
  <c r="G219" i="1"/>
  <c r="D219" i="1"/>
  <c r="C219" i="1"/>
  <c r="C211" i="1"/>
  <c r="G218" i="1"/>
  <c r="C220" i="1"/>
  <c r="D220" i="1"/>
  <c r="G220" i="1"/>
  <c r="K12" i="1"/>
  <c r="J12" i="1"/>
  <c r="L12" i="1"/>
  <c r="L15" i="1"/>
  <c r="L18" i="1"/>
  <c r="L20" i="1"/>
  <c r="L21" i="1"/>
  <c r="L24" i="1"/>
  <c r="L25" i="1"/>
  <c r="L26" i="1"/>
  <c r="L28" i="1"/>
  <c r="L29" i="1"/>
  <c r="L33" i="1"/>
  <c r="L36" i="1"/>
  <c r="L39" i="1"/>
  <c r="L41" i="1"/>
  <c r="L43" i="1"/>
  <c r="D35" i="1"/>
  <c r="D34" i="1" s="1"/>
  <c r="G35" i="1"/>
  <c r="G34" i="1" s="1"/>
  <c r="K30" i="1"/>
  <c r="D27" i="1"/>
  <c r="G27" i="1"/>
  <c r="I27" i="1" s="1"/>
  <c r="D23" i="1"/>
  <c r="G23" i="1"/>
  <c r="I23" i="1" s="1"/>
  <c r="D19" i="1"/>
  <c r="G19" i="1"/>
  <c r="I19" i="1" s="1"/>
  <c r="G17" i="1"/>
  <c r="I17" i="1" s="1"/>
  <c r="D14" i="1"/>
  <c r="D13" i="1" s="1"/>
  <c r="G14" i="1"/>
  <c r="I14" i="1" s="1"/>
  <c r="D11" i="1"/>
  <c r="G11" i="1"/>
  <c r="I11" i="1" s="1"/>
  <c r="D9" i="1"/>
  <c r="D8" i="1" s="1"/>
  <c r="G9" i="1"/>
  <c r="I9" i="1" s="1"/>
  <c r="I35" i="1" l="1"/>
  <c r="L14" i="1"/>
  <c r="G8" i="1"/>
  <c r="I8" i="1" s="1"/>
  <c r="L9" i="1"/>
  <c r="L8" i="1" s="1"/>
  <c r="G13" i="1"/>
  <c r="I13" i="1" s="1"/>
  <c r="L11" i="1"/>
  <c r="G16" i="1"/>
  <c r="I16" i="1" s="1"/>
  <c r="L17" i="1"/>
  <c r="L35" i="1"/>
  <c r="G22" i="1"/>
  <c r="I22" i="1" s="1"/>
  <c r="L30" i="1"/>
  <c r="L27" i="1"/>
  <c r="L23" i="1"/>
  <c r="L19" i="1"/>
  <c r="K11" i="1"/>
  <c r="D22" i="1"/>
  <c r="D16" i="1"/>
  <c r="D7" i="1" s="1"/>
  <c r="J11" i="1"/>
  <c r="C9" i="1"/>
  <c r="C27" i="1"/>
  <c r="C23" i="1"/>
  <c r="C11" i="1"/>
  <c r="D70" i="1"/>
  <c r="I70" i="1"/>
  <c r="C70" i="1"/>
  <c r="L205" i="1"/>
  <c r="K205" i="1"/>
  <c r="J205" i="1"/>
  <c r="G204" i="1"/>
  <c r="I204" i="1" s="1"/>
  <c r="D204" i="1"/>
  <c r="C204" i="1"/>
  <c r="L16" i="1" l="1"/>
  <c r="L13" i="1"/>
  <c r="G7" i="1"/>
  <c r="I7" i="1" s="1"/>
  <c r="D6" i="1"/>
  <c r="L204" i="1"/>
  <c r="K204" i="1"/>
  <c r="J204" i="1"/>
  <c r="L149" i="1"/>
  <c r="K149" i="1"/>
  <c r="J149" i="1"/>
  <c r="C109" i="1"/>
  <c r="L130" i="1"/>
  <c r="L128" i="1"/>
  <c r="L126" i="1"/>
  <c r="J126" i="1"/>
  <c r="L116" i="1"/>
  <c r="K116" i="1"/>
  <c r="J116" i="1"/>
  <c r="L115" i="1"/>
  <c r="J115" i="1"/>
  <c r="L105" i="1"/>
  <c r="K105" i="1"/>
  <c r="J105" i="1"/>
  <c r="L10" i="1"/>
  <c r="L54" i="1"/>
  <c r="L53" i="1"/>
  <c r="L52" i="1"/>
  <c r="K25" i="1"/>
  <c r="J25" i="1"/>
  <c r="G6" i="1" l="1"/>
  <c r="I6" i="1" s="1"/>
  <c r="L7" i="1"/>
  <c r="K109" i="1"/>
  <c r="L40" i="1"/>
  <c r="L32" i="1"/>
  <c r="C77" i="1"/>
  <c r="L22" i="1" l="1"/>
  <c r="L153" i="1"/>
  <c r="K153" i="1"/>
  <c r="J153" i="1"/>
  <c r="L81" i="1"/>
  <c r="K81" i="1"/>
  <c r="J81" i="1"/>
  <c r="L6" i="1" l="1"/>
  <c r="J33" i="1"/>
  <c r="L37" i="1"/>
  <c r="K9" i="1"/>
  <c r="K10" i="1"/>
  <c r="K15" i="1"/>
  <c r="K18" i="1"/>
  <c r="K20" i="1"/>
  <c r="K21" i="1"/>
  <c r="K24" i="1"/>
  <c r="K26" i="1"/>
  <c r="K28" i="1"/>
  <c r="J9" i="1"/>
  <c r="J10" i="1"/>
  <c r="J15" i="1"/>
  <c r="J18" i="1"/>
  <c r="J20" i="1"/>
  <c r="J21" i="1"/>
  <c r="J24" i="1"/>
  <c r="J26" i="1"/>
  <c r="J28" i="1"/>
  <c r="J29" i="1"/>
  <c r="J36" i="1"/>
  <c r="C35" i="1"/>
  <c r="C34" i="1" s="1"/>
  <c r="C19" i="1"/>
  <c r="C17" i="1"/>
  <c r="C13" i="1"/>
  <c r="C8" i="1"/>
  <c r="D48" i="1" l="1"/>
  <c r="I34" i="1"/>
  <c r="C22" i="1"/>
  <c r="J30" i="1"/>
  <c r="J32" i="1"/>
  <c r="K14" i="1"/>
  <c r="K8" i="1"/>
  <c r="K13" i="1"/>
  <c r="K17" i="1"/>
  <c r="K19" i="1"/>
  <c r="K23" i="1"/>
  <c r="K27" i="1"/>
  <c r="K35" i="1"/>
  <c r="J35" i="1"/>
  <c r="J27" i="1"/>
  <c r="J13" i="1"/>
  <c r="J23" i="1"/>
  <c r="J19" i="1"/>
  <c r="J17" i="1"/>
  <c r="J14" i="1"/>
  <c r="J8" i="1"/>
  <c r="C16" i="1"/>
  <c r="C7" i="1" s="1"/>
  <c r="L34" i="1" l="1"/>
  <c r="G48" i="1"/>
  <c r="C6" i="1"/>
  <c r="C48" i="1" s="1"/>
  <c r="K34" i="1"/>
  <c r="J34" i="1"/>
  <c r="K22" i="1"/>
  <c r="J22" i="1"/>
  <c r="K16" i="1"/>
  <c r="J16" i="1"/>
  <c r="H45" i="1" l="1"/>
  <c r="H44" i="1"/>
  <c r="H47" i="1"/>
  <c r="H46" i="1" s="1"/>
  <c r="H40" i="1"/>
  <c r="I48" i="1"/>
  <c r="H42" i="1"/>
  <c r="H38" i="1"/>
  <c r="H33" i="1"/>
  <c r="H32" i="1" s="1"/>
  <c r="H41" i="1"/>
  <c r="H9" i="1"/>
  <c r="H48" i="1"/>
  <c r="H12" i="1"/>
  <c r="H31" i="1"/>
  <c r="H11" i="1"/>
  <c r="L48" i="1"/>
  <c r="K6" i="1"/>
  <c r="K7" i="1"/>
  <c r="J7" i="1"/>
  <c r="J6" i="1"/>
  <c r="H25" i="1" l="1"/>
  <c r="D218" i="1"/>
  <c r="H30" i="1" l="1"/>
  <c r="H39" i="1"/>
  <c r="H37" i="1" s="1"/>
  <c r="H43" i="1"/>
  <c r="H36" i="1"/>
  <c r="H28" i="1"/>
  <c r="H26" i="1"/>
  <c r="H24" i="1"/>
  <c r="H20" i="1"/>
  <c r="H18" i="1"/>
  <c r="H15" i="1"/>
  <c r="H29" i="1"/>
  <c r="H21" i="1"/>
  <c r="H10" i="1"/>
  <c r="H8" i="1"/>
  <c r="H14" i="1"/>
  <c r="H16" i="1"/>
  <c r="H23" i="1"/>
  <c r="H17" i="1"/>
  <c r="H13" i="1"/>
  <c r="H19" i="1"/>
  <c r="H35" i="1"/>
  <c r="H27" i="1"/>
  <c r="H22" i="1"/>
  <c r="H6" i="1"/>
  <c r="K48" i="1"/>
  <c r="J48" i="1"/>
  <c r="H34" i="1" l="1"/>
  <c r="J162" i="1"/>
  <c r="K162" i="1"/>
  <c r="L162" i="1"/>
  <c r="D221" i="1" l="1"/>
  <c r="G221" i="1"/>
  <c r="D223" i="1"/>
  <c r="G223" i="1"/>
  <c r="L222" i="1"/>
  <c r="K222" i="1"/>
  <c r="J222" i="1"/>
  <c r="L219" i="1"/>
  <c r="K219" i="1"/>
  <c r="J219" i="1"/>
  <c r="C218" i="1"/>
  <c r="C221" i="1"/>
  <c r="C223" i="1"/>
  <c r="L68" i="1"/>
  <c r="L201" i="1"/>
  <c r="K201" i="1"/>
  <c r="J201" i="1"/>
  <c r="L195" i="1"/>
  <c r="K195" i="1"/>
  <c r="J195" i="1"/>
  <c r="L193" i="1"/>
  <c r="K193" i="1"/>
  <c r="J193" i="1"/>
  <c r="L168" i="1"/>
  <c r="K168" i="1"/>
  <c r="J168" i="1"/>
  <c r="L160" i="1"/>
  <c r="K160" i="1"/>
  <c r="L69" i="1"/>
  <c r="K69" i="1"/>
  <c r="J69" i="1"/>
  <c r="K67" i="1"/>
  <c r="J67" i="1"/>
  <c r="J51" i="1" l="1"/>
  <c r="K220" i="1"/>
  <c r="L220" i="1"/>
  <c r="J220" i="1"/>
  <c r="K223" i="1"/>
  <c r="K221" i="1"/>
  <c r="L221" i="1"/>
  <c r="J221" i="1"/>
  <c r="K218" i="1"/>
  <c r="L218" i="1"/>
  <c r="J218" i="1"/>
  <c r="J68" i="1"/>
  <c r="J223" i="1"/>
  <c r="L223" i="1"/>
  <c r="J76" i="1" l="1"/>
  <c r="K76" i="1"/>
  <c r="L76" i="1"/>
  <c r="J82" i="1" l="1"/>
  <c r="J52" i="1"/>
  <c r="K52" i="1"/>
  <c r="K53" i="1"/>
  <c r="J54" i="1"/>
  <c r="K54" i="1"/>
  <c r="J61" i="1"/>
  <c r="L61" i="1"/>
  <c r="J62" i="1"/>
  <c r="K62" i="1"/>
  <c r="L62" i="1"/>
  <c r="J64" i="1"/>
  <c r="K64" i="1"/>
  <c r="L64" i="1"/>
  <c r="J65" i="1"/>
  <c r="K65" i="1"/>
  <c r="L65" i="1"/>
  <c r="J72" i="1"/>
  <c r="K72" i="1"/>
  <c r="L72" i="1"/>
  <c r="J78" i="1"/>
  <c r="K78" i="1"/>
  <c r="L78" i="1"/>
  <c r="J80" i="1"/>
  <c r="K80" i="1"/>
  <c r="L80" i="1"/>
  <c r="K82" i="1"/>
  <c r="L82" i="1"/>
  <c r="J84" i="1"/>
  <c r="K84" i="1"/>
  <c r="L84" i="1"/>
  <c r="J99" i="1"/>
  <c r="K99" i="1"/>
  <c r="L99" i="1"/>
  <c r="J108" i="1"/>
  <c r="K108" i="1"/>
  <c r="L108" i="1"/>
  <c r="J152" i="1"/>
  <c r="L152" i="1"/>
  <c r="K154" i="1"/>
  <c r="L154" i="1"/>
  <c r="J110" i="1"/>
  <c r="K110" i="1"/>
  <c r="L110" i="1"/>
  <c r="J112" i="1"/>
  <c r="L112" i="1"/>
  <c r="J131" i="1"/>
  <c r="K131" i="1"/>
  <c r="L131" i="1"/>
  <c r="J134" i="1"/>
  <c r="L134" i="1"/>
  <c r="J135" i="1"/>
  <c r="L135" i="1"/>
  <c r="J136" i="1"/>
  <c r="L136" i="1"/>
  <c r="J148" i="1"/>
  <c r="K148" i="1"/>
  <c r="L148" i="1"/>
  <c r="K157" i="1"/>
  <c r="J165" i="1"/>
  <c r="K165" i="1"/>
  <c r="L165" i="1"/>
  <c r="J175" i="1"/>
  <c r="K175" i="1"/>
  <c r="L175" i="1"/>
  <c r="J177" i="1"/>
  <c r="K177" i="1"/>
  <c r="L177" i="1"/>
  <c r="J183" i="1"/>
  <c r="K183" i="1"/>
  <c r="L183" i="1"/>
  <c r="J171" i="1"/>
  <c r="K171" i="1"/>
  <c r="L171" i="1"/>
  <c r="J180" i="1"/>
  <c r="K180" i="1"/>
  <c r="L180" i="1"/>
  <c r="J186" i="1"/>
  <c r="K186" i="1"/>
  <c r="L186" i="1"/>
  <c r="J187" i="1"/>
  <c r="L187" i="1"/>
  <c r="J189" i="1"/>
  <c r="K189" i="1"/>
  <c r="L189" i="1"/>
  <c r="J190" i="1"/>
  <c r="K190" i="1"/>
  <c r="L190" i="1"/>
  <c r="J198" i="1"/>
  <c r="K198" i="1"/>
  <c r="L198" i="1"/>
  <c r="J203" i="1"/>
  <c r="K203" i="1"/>
  <c r="L203" i="1"/>
  <c r="J74" i="1"/>
  <c r="K74" i="1"/>
  <c r="L74" i="1"/>
  <c r="J104" i="1"/>
  <c r="K104" i="1"/>
  <c r="L104" i="1"/>
  <c r="J56" i="1"/>
  <c r="K56" i="1"/>
  <c r="L56" i="1"/>
  <c r="C185" i="1"/>
  <c r="D202" i="1"/>
  <c r="D206" i="1" s="1"/>
  <c r="G202" i="1"/>
  <c r="I202" i="1" s="1"/>
  <c r="C202" i="1"/>
  <c r="K169" i="1" l="1"/>
  <c r="J170" i="1"/>
  <c r="K156" i="1"/>
  <c r="L170" i="1"/>
  <c r="J156" i="1"/>
  <c r="K170" i="1"/>
  <c r="L156" i="1"/>
  <c r="L202" i="1"/>
  <c r="J202" i="1"/>
  <c r="L188" i="1"/>
  <c r="J188" i="1"/>
  <c r="L185" i="1"/>
  <c r="J185" i="1"/>
  <c r="L109" i="1"/>
  <c r="J109" i="1"/>
  <c r="L70" i="1"/>
  <c r="J70" i="1"/>
  <c r="K202" i="1"/>
  <c r="K188" i="1"/>
  <c r="K185" i="1"/>
  <c r="K155" i="1"/>
  <c r="K70" i="1"/>
  <c r="J155" i="1" l="1"/>
  <c r="J169" i="1"/>
  <c r="L169" i="1"/>
  <c r="L155" i="1"/>
  <c r="L213" i="1" l="1"/>
  <c r="L212" i="1"/>
  <c r="K212" i="1"/>
  <c r="K213" i="1"/>
  <c r="J212" i="1"/>
  <c r="J213" i="1"/>
  <c r="H215" i="1"/>
  <c r="K51" i="1"/>
  <c r="J211" i="1" l="1"/>
  <c r="L211" i="1"/>
  <c r="L51" i="1"/>
  <c r="J216" i="1" l="1"/>
  <c r="K216" i="1"/>
  <c r="C214" i="1"/>
  <c r="C210" i="1" s="1"/>
  <c r="D214" i="1" l="1"/>
  <c r="D210" i="1" s="1"/>
  <c r="D208" i="1"/>
  <c r="L215" i="1" l="1"/>
  <c r="J215" i="1" l="1"/>
  <c r="L214" i="1" l="1"/>
  <c r="K214" i="1"/>
  <c r="J214" i="1"/>
  <c r="G210" i="1"/>
  <c r="I210" i="1" s="1"/>
  <c r="J210" i="1" l="1"/>
  <c r="H214" i="1"/>
  <c r="K210" i="1"/>
  <c r="H210" i="1"/>
  <c r="L210" i="1"/>
  <c r="J102" i="1" l="1"/>
  <c r="K102" i="1"/>
  <c r="L102" i="1"/>
  <c r="G206" i="1" l="1"/>
  <c r="H98" i="1" s="1"/>
  <c r="I77" i="1"/>
  <c r="K77" i="1"/>
  <c r="L77" i="1"/>
  <c r="J77" i="1"/>
  <c r="J206" i="1" s="1"/>
  <c r="H138" i="1" l="1"/>
  <c r="H147" i="1"/>
  <c r="I206" i="1"/>
  <c r="H60" i="1"/>
  <c r="H101" i="1"/>
  <c r="H133" i="1"/>
  <c r="H124" i="1"/>
  <c r="H114" i="1"/>
  <c r="H153" i="1"/>
  <c r="H218" i="1"/>
  <c r="H223" i="1"/>
  <c r="K206" i="1"/>
  <c r="H219" i="1"/>
  <c r="H200" i="1"/>
  <c r="H198" i="1"/>
  <c r="H121" i="1"/>
  <c r="L206" i="1"/>
  <c r="L216" i="1" s="1"/>
  <c r="H104" i="1"/>
  <c r="H135" i="1"/>
  <c r="H175" i="1"/>
  <c r="H171" i="1"/>
  <c r="H186" i="1"/>
  <c r="H220" i="1"/>
  <c r="H182" i="1"/>
  <c r="H180" i="1"/>
  <c r="H221" i="1"/>
  <c r="H150" i="1"/>
  <c r="H222" i="1"/>
  <c r="H139" i="1"/>
  <c r="H123" i="1"/>
  <c r="H143" i="1"/>
  <c r="H146" i="1"/>
  <c r="H145" i="1"/>
  <c r="H137" i="1"/>
  <c r="H87" i="1"/>
  <c r="H94" i="1"/>
  <c r="H97" i="1"/>
  <c r="H88" i="1"/>
  <c r="H96" i="1"/>
  <c r="H184" i="1"/>
  <c r="H125" i="1"/>
  <c r="H178" i="1"/>
  <c r="H179" i="1"/>
  <c r="H176" i="1"/>
  <c r="H194" i="1"/>
  <c r="H197" i="1"/>
  <c r="H164" i="1"/>
  <c r="H163" i="1"/>
  <c r="H204" i="1"/>
  <c r="H130" i="1"/>
  <c r="H67" i="1"/>
  <c r="H193" i="1"/>
  <c r="H117" i="1"/>
  <c r="H167" i="1"/>
  <c r="H161" i="1"/>
  <c r="H205" i="1"/>
  <c r="H149" i="1"/>
  <c r="H128" i="1"/>
  <c r="H116" i="1"/>
  <c r="H126" i="1"/>
  <c r="H81" i="1"/>
  <c r="H68" i="1"/>
  <c r="H168" i="1"/>
  <c r="H76" i="1"/>
  <c r="H160" i="1"/>
  <c r="H52" i="1"/>
  <c r="H54" i="1"/>
  <c r="H62" i="1"/>
  <c r="H65" i="1"/>
  <c r="H78" i="1"/>
  <c r="H82" i="1"/>
  <c r="H99" i="1"/>
  <c r="H152" i="1"/>
  <c r="H110" i="1"/>
  <c r="H131" i="1"/>
  <c r="H136" i="1"/>
  <c r="H156" i="1"/>
  <c r="H165" i="1"/>
  <c r="H177" i="1"/>
  <c r="H170" i="1"/>
  <c r="H74" i="1"/>
  <c r="H188" i="1"/>
  <c r="H109" i="1"/>
  <c r="G208" i="1"/>
  <c r="I208" i="1" s="1"/>
  <c r="H102" i="1"/>
  <c r="H58" i="1"/>
  <c r="H59" i="1"/>
  <c r="H113" i="1"/>
  <c r="H106" i="1"/>
  <c r="H105" i="1"/>
  <c r="H115" i="1"/>
  <c r="H69" i="1"/>
  <c r="H195" i="1"/>
  <c r="H201" i="1"/>
  <c r="H119" i="1"/>
  <c r="H158" i="1"/>
  <c r="H57" i="1"/>
  <c r="H127" i="1"/>
  <c r="H191" i="1"/>
  <c r="H173" i="1"/>
  <c r="H90" i="1"/>
  <c r="H206" i="1"/>
  <c r="H120" i="1"/>
  <c r="H140" i="1"/>
  <c r="H144" i="1"/>
  <c r="H141" i="1"/>
  <c r="H85" i="1"/>
  <c r="H91" i="1"/>
  <c r="H95" i="1"/>
  <c r="H86" i="1"/>
  <c r="H92" i="1"/>
  <c r="H172" i="1"/>
  <c r="H196" i="1"/>
  <c r="H162" i="1"/>
  <c r="H187" i="1"/>
  <c r="H190" i="1"/>
  <c r="H203" i="1"/>
  <c r="H202" i="1"/>
  <c r="H185" i="1"/>
  <c r="H155" i="1"/>
  <c r="H56" i="1"/>
  <c r="H169" i="1"/>
  <c r="H70" i="1"/>
  <c r="H51" i="1"/>
  <c r="H53" i="1"/>
  <c r="H61" i="1"/>
  <c r="H64" i="1"/>
  <c r="H72" i="1"/>
  <c r="H80" i="1"/>
  <c r="H84" i="1"/>
  <c r="H108" i="1"/>
  <c r="H154" i="1"/>
  <c r="H112" i="1"/>
  <c r="H134" i="1"/>
  <c r="H148" i="1"/>
  <c r="H157" i="1"/>
  <c r="H183" i="1"/>
  <c r="H189" i="1"/>
  <c r="H77" i="1"/>
  <c r="J208" i="1" l="1"/>
  <c r="K208" i="1"/>
  <c r="H208" i="1"/>
  <c r="L208" i="1"/>
  <c r="C206" i="1"/>
  <c r="C208" i="1" s="1"/>
</calcChain>
</file>

<file path=xl/sharedStrings.xml><?xml version="1.0" encoding="utf-8"?>
<sst xmlns="http://schemas.openxmlformats.org/spreadsheetml/2006/main" count="340" uniqueCount="269">
  <si>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</si>
  <si>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</si>
  <si>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</si>
  <si>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</si>
  <si>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</si>
  <si>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</si>
  <si>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</si>
  <si>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</si>
  <si>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</si>
  <si>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</si>
  <si>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</si>
  <si>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</si>
  <si>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</si>
  <si>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</si>
  <si>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</si>
  <si>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</si>
  <si>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</si>
  <si>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</si>
  <si>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</si>
  <si>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</si>
  <si>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</si>
  <si>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</si>
  <si>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</si>
  <si>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</si>
  <si>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</si>
  <si>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</si>
  <si>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</si>
  <si>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</si>
  <si>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</si>
  <si>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</si>
  <si>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</si>
  <si>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</si>
  <si>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</si>
  <si>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</si>
  <si>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</si>
  <si>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</si>
  <si>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</si>
  <si>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</si>
  <si>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</si>
  <si>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</si>
  <si>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</si>
  <si>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</si>
  <si>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</si>
  <si>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</si>
  <si>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</si>
  <si>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</si>
  <si>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</si>
  <si>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</si>
  <si>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</si>
  <si>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</si>
  <si>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</si>
  <si>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</si>
  <si>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</si>
  <si>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</si>
  <si>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</si>
  <si>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</si>
  <si>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</si>
  <si>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</si>
  <si>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</si>
  <si>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</si>
  <si>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</si>
  <si>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</si>
  <si>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</si>
  <si>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</si>
  <si>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</si>
  <si>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</si>
  <si>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</si>
  <si>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</si>
  <si>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</si>
  <si>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</si>
  <si>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</si>
  <si>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</si>
  <si>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</si>
  <si>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</si>
  <si>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</si>
  <si>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</si>
  <si>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</si>
  <si>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</si>
  <si>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</si>
  <si>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</si>
  <si>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</si>
  <si>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</si>
  <si>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</si>
  <si>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</si>
  <si>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</si>
  <si>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</si>
  <si>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</si>
  <si>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</si>
  <si>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</si>
  <si>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</si>
  <si>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</si>
  <si>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</si>
  <si>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</si>
  <si>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</si>
  <si>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</si>
  <si>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</si>
  <si>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</si>
  <si>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</si>
  <si>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</si>
  <si>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</si>
  <si>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</si>
  <si>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организация и содержание мест захоронения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</si>
  <si>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</si>
  <si>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</si>
  <si>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</si>
  <si>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</si>
  <si>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</si>
  <si>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</si>
  <si>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</si>
  <si>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</si>
  <si>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</si>
  <si>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</si>
  <si>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</si>
  <si>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</si>
  <si>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</si>
  <si>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</si>
  <si>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</si>
  <si>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</si>
  <si>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</si>
  <si>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</si>
  <si>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</si>
  <si>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</si>
  <si>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</si>
  <si>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</si>
  <si>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</si>
  <si>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тыс.рублей</t>
  </si>
  <si>
    <t>182 1 01 02010 01 0000 110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</si>
  <si>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</si>
  <si>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</si>
  <si>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</si>
  <si>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</si>
  <si>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</si>
  <si>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</si>
  <si>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</si>
  <si>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</si>
  <si>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</si>
  <si>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</si>
  <si>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</si>
  <si>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</si>
  <si>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</si>
  <si>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</si>
  <si>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</si>
  <si>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000 2 02 04000 00 0000 151</t>
  </si>
  <si>
    <t>0104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</si>
  <si>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</si>
  <si>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</si>
  <si>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</si>
  <si>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</si>
  <si>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</si>
  <si>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</si>
  <si>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ремонт дворовых территорий многоквартирных домов   (в рамках ВЦП)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</si>
  <si>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</si>
  <si>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</si>
  <si>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</si>
  <si>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</si>
  <si>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</si>
  <si>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</si>
  <si>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</si>
  <si>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</si>
  <si>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</si>
  <si>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</si>
  <si>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</si>
  <si>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</si>
  <si>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134 1 11 05075 13 0000 120</t>
  </si>
  <si>
    <t>134 1 11 05013 13 0000 120</t>
  </si>
  <si>
    <t>134 1 14 02053 13 0000 410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</si>
  <si>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</si>
  <si>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</si>
  <si>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</si>
  <si>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</si>
  <si>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 xml:space="preserve">- прочие расходы  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</si>
  <si>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</si>
  <si>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</si>
  <si>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- ежемесячные взносы на кап.ремонт жил.фонда</t>
  </si>
  <si>
    <t>в т.ч. МБТ на организацию похоронного дела</t>
  </si>
  <si>
    <t>0804</t>
  </si>
  <si>
    <t>Другие вопросы в области культуры, кинематографии</t>
  </si>
  <si>
    <t>Содержание МБУ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</si>
  <si>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</si>
  <si>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</si>
  <si>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</si>
  <si>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</si>
  <si>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</si>
  <si>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</si>
  <si>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</si>
  <si>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</si>
  <si>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119 2 02 01001 13 0000 151</t>
  </si>
  <si>
    <t>В том числе:</t>
  </si>
  <si>
    <t>4200014400</t>
  </si>
  <si>
    <t>- замена и модернизация лифтового оборудования  (в рамках МП)</t>
  </si>
  <si>
    <t>611</t>
  </si>
  <si>
    <t>- содержание жил.помещений</t>
  </si>
  <si>
    <t>- прочие мероприятия по благоустройству</t>
  </si>
  <si>
    <t>Погашение кредиторской задолженности за 2014 год (ВЦП "Дорожная деятельность...")</t>
  </si>
  <si>
    <t>Муниципальное задание по организации содержания и ремонта муниципального жилищного фонда, субсидии на иные цели (МБУ "Городское хозяйство"):</t>
  </si>
  <si>
    <t>Муниципальное задание по организации благоустройства и озеленения, субсидии на иные цели (МБУ "Городское хозяйство"):</t>
  </si>
  <si>
    <t>Муниципальное задание по организации капитального ремонта, ремонта и содержания закрепленных автомобильных дорог общего пользования и искусственных дорожных сооружений в их составе, субсидии на иные цели (МБУ "Городское хозяйство"):</t>
  </si>
  <si>
    <t>000 1 11 09045 13 0000 120</t>
  </si>
  <si>
    <t>Межбюджетные трансферты</t>
  </si>
  <si>
    <t>в том числе по МБУ "Городское хозяйство":</t>
  </si>
  <si>
    <t>мероприятия по землеустройству и землепользованию</t>
  </si>
  <si>
    <t>Физическая культура</t>
  </si>
  <si>
    <t>- содержание автомобильных дорог общего пользования (в т.ч. ВЦП)</t>
  </si>
  <si>
    <t>Оплата судебных издержек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</si>
  <si>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</si>
  <si>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В том числе по МБУ "Городское хозяйство":</t>
  </si>
  <si>
    <t>-субсидии бюджетным учреждениям на иные цели.</t>
  </si>
  <si>
    <t>- субсидии бюджетным учреждениям на иные цели.</t>
  </si>
  <si>
    <t>3700000000</t>
  </si>
  <si>
    <t>3600000000</t>
  </si>
  <si>
    <t>3500000000</t>
  </si>
  <si>
    <t>612</t>
  </si>
  <si>
    <t>5200000000</t>
  </si>
  <si>
    <t>119 2 02 29999 13 0071 151</t>
  </si>
  <si>
    <t>Субсидия бюджетам городских поселений области 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</si>
  <si>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134 1 14 06000 13 0000 430</t>
  </si>
  <si>
    <t>Прочие межбюджетные трансферты общего характера, передаваемые бюджетам городских поселений из бюджета Энгельсского муниципального района</t>
  </si>
  <si>
    <t>Субсидия бюджетам городских поселений на поддержку государственных программ субьектов Российской Федерации и муниципальных программ формирования современной городской среды</t>
  </si>
  <si>
    <t>119 2 02 25555 13 0000 151</t>
  </si>
  <si>
    <t>- предотвращения рисков возникновения ЧС  (в рамках ВЦП) в т.ч.оплата кред.задолж.</t>
  </si>
  <si>
    <t>2630006900</t>
  </si>
  <si>
    <t>Расходы на выплату возмещения собственникам жилых помещений, изымаемых в целях сноса аварийного жилого фонда</t>
  </si>
  <si>
    <t>4700000000</t>
  </si>
  <si>
    <t>000 1 16 51040 02 0000 140</t>
  </si>
  <si>
    <t xml:space="preserve">119 2 02 49999 13 0000 151 </t>
  </si>
  <si>
    <t>Иные межбюджетные трансферты</t>
  </si>
  <si>
    <t>Межбюджетные трансферты, на реализацию программ в сфере дорожного хозяйтсва</t>
  </si>
  <si>
    <t>Уд. вес
в 2018 г.</t>
  </si>
  <si>
    <t>119 2 02 45390 13 0000 151</t>
  </si>
  <si>
    <t>6900103500            6900103700</t>
  </si>
  <si>
    <t>611,612</t>
  </si>
  <si>
    <t>6900103400</t>
  </si>
  <si>
    <t>73002Z0000                 104</t>
  </si>
  <si>
    <t>73002Z0000                    100</t>
  </si>
  <si>
    <t xml:space="preserve"> 4700000000</t>
  </si>
  <si>
    <t>7300207700                                5900207700</t>
  </si>
  <si>
    <t>730031200</t>
  </si>
  <si>
    <t>7100405400               7100411800</t>
  </si>
  <si>
    <t>- МП "Формирование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2018-2022 годы"</t>
  </si>
  <si>
    <t>000 2 18 05000 00 0000 180</t>
  </si>
  <si>
    <t>119 2 18 05010 13 0000 180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</si>
  <si>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</si>
  <si>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бюджетными учреждениями остатков субсидий прошлых лет</t>
  </si>
  <si>
    <t>2630003300</t>
  </si>
  <si>
    <t>- расходы на подготовку и проведение выборов в органы местного самоуправления</t>
  </si>
  <si>
    <t>4600000000                     4700000000</t>
  </si>
  <si>
    <t>71 0 07 Z0000</t>
  </si>
  <si>
    <t>- выполнение работ по рекультивации земель городского поселения</t>
  </si>
  <si>
    <t>8300000000</t>
  </si>
  <si>
    <t>ВЦП "Устройство детских, спортивных площадок, установка малых архитектурных форм на территории муниципального образования город Энгельс Энгельсского муниципального района Саратовской области в 2018-2020 годах"</t>
  </si>
  <si>
    <t>- капитальный ремонт жилого фонда за счет средств  бюджета, обследование жилых помещений на пригодность для проживания</t>
  </si>
  <si>
    <t xml:space="preserve">- Муниципальная программа "Молодежь муниципального образования город Энгельс Энгельсского муниципального района Саратовской области" </t>
  </si>
  <si>
    <t xml:space="preserve">- 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</t>
  </si>
  <si>
    <t xml:space="preserve"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</t>
  </si>
  <si>
    <t>Анализ исполнения  бюджета муниципального образования город Энгельс за  9 месяцев 2018 года</t>
  </si>
  <si>
    <t>Уточненный  годовой план на 01.10.2018 г.</t>
  </si>
  <si>
    <t>Фактическое
исполнение
на 01.10.2017 г.</t>
  </si>
  <si>
    <t>Фактическое
исполнение
на 01.10.2018 г.</t>
  </si>
  <si>
    <t>План 9 месяцев на 01.10.2018 г.</t>
  </si>
  <si>
    <t>Прочие безвозмездные поступления</t>
  </si>
  <si>
    <t>Прочие безвозмездные поступления в бюджеты городских поселений</t>
  </si>
  <si>
    <t>000 2 07 05000 00 0000 180</t>
  </si>
  <si>
    <t>119 2 07 05030 13 0000 180</t>
  </si>
  <si>
    <t>Сравнение исполнения на 01.10.2017 и 2018 гг.      (гр.7-гр.6)</t>
  </si>
  <si>
    <t>Процент исполнения плана 9 месяцев</t>
  </si>
  <si>
    <t>4600000000                    7100500000</t>
  </si>
  <si>
    <t>-ремонт внутридворовых проездов</t>
  </si>
  <si>
    <t xml:space="preserve"> 4700000000  </t>
  </si>
  <si>
    <t xml:space="preserve"> - ремонт автомобильных дорог общего пользования,ремонт внутридворовых проездов за счет средств федерального бюджета и областного дорожного фонда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</si>
</sst>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b/>
      <i/>
      <sz val="9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4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3" borderId="1" xfId="0" applyNumberFormat="1" applyFont="1" applyFill="1" applyBorder="1" applyAlignment="1" applyProtection="1">
      <alignment horizontal="right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justify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justify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3" fillId="6" borderId="1" xfId="0" applyNumberFormat="1" applyFont="1" applyFill="1" applyBorder="1" applyAlignment="1">
      <alignment horizontal="right" vertical="center"/>
    </xf>
    <xf numFmtId="167" fontId="11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  <protection locked="0"/>
    </xf>
    <xf numFmtId="167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4" borderId="2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4" borderId="1" xfId="0" applyNumberFormat="1" applyFont="1" applyFill="1" applyBorder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 wrapText="1"/>
    </xf>
    <xf numFmtId="167" fontId="2" fillId="4" borderId="1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justify" vertical="center" wrapText="1"/>
    </xf>
    <xf numFmtId="167" fontId="2" fillId="4" borderId="2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justify" vertical="center"/>
    </xf>
    <xf numFmtId="0" fontId="9" fillId="5" borderId="1" xfId="0" applyNumberFormat="1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vertical="center"/>
    </xf>
    <xf numFmtId="49" fontId="23" fillId="5" borderId="1" xfId="0" applyNumberFormat="1" applyFont="1" applyFill="1" applyBorder="1" applyAlignment="1">
      <alignment horizontal="center" vertical="center"/>
    </xf>
    <xf numFmtId="49" fontId="23" fillId="5" borderId="1" xfId="0" applyNumberFormat="1" applyFont="1" applyFill="1" applyBorder="1" applyAlignment="1">
      <alignment horizontal="justify" vertical="center"/>
    </xf>
    <xf numFmtId="167" fontId="23" fillId="5" borderId="1" xfId="0" applyNumberFormat="1" applyFont="1" applyFill="1" applyBorder="1" applyAlignment="1">
      <alignment horizontal="right" vertical="center"/>
    </xf>
    <xf numFmtId="167" fontId="11" fillId="5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7" fontId="12" fillId="6" borderId="1" xfId="0" applyNumberFormat="1" applyFont="1" applyFill="1" applyBorder="1" applyAlignment="1" applyProtection="1">
      <alignment horizontal="right" vertical="center"/>
    </xf>
    <xf numFmtId="167" fontId="12" fillId="6" borderId="1" xfId="0" applyNumberFormat="1" applyFont="1" applyFill="1" applyBorder="1" applyAlignment="1" applyProtection="1">
      <alignment horizontal="right" vertical="center"/>
      <protection locked="0"/>
    </xf>
    <xf numFmtId="167" fontId="12" fillId="6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justify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167" fontId="9" fillId="4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left" vertical="center"/>
    </xf>
    <xf numFmtId="49" fontId="8" fillId="6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0" fontId="8" fillId="6" borderId="1" xfId="0" applyFont="1" applyFill="1" applyBorder="1" applyAlignment="1">
      <alignment horizontal="justify" wrapText="1"/>
    </xf>
    <xf numFmtId="167" fontId="3" fillId="7" borderId="1" xfId="0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165" fontId="8" fillId="7" borderId="1" xfId="3" applyNumberFormat="1" applyFont="1" applyFill="1" applyBorder="1" applyAlignment="1">
      <alignment horizontal="right" vertical="center"/>
    </xf>
    <xf numFmtId="165" fontId="3" fillId="7" borderId="1" xfId="3" applyNumberFormat="1" applyFont="1" applyFill="1" applyBorder="1" applyAlignment="1">
      <alignment horizontal="right" vertical="center"/>
    </xf>
    <xf numFmtId="168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 wrapText="1"/>
    </xf>
    <xf numFmtId="167" fontId="23" fillId="7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justify" vertical="center"/>
    </xf>
    <xf numFmtId="167" fontId="9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5" fontId="9" fillId="0" borderId="1" xfId="3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Continuous" vertical="center" wrapText="1"/>
    </xf>
    <xf numFmtId="0" fontId="3" fillId="6" borderId="0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Continuous" vertical="center" wrapText="1"/>
    </xf>
    <xf numFmtId="0" fontId="19" fillId="6" borderId="1" xfId="0" applyFont="1" applyFill="1" applyBorder="1" applyAlignment="1">
      <alignment horizontal="center" vertical="center" wrapText="1"/>
    </xf>
    <xf numFmtId="3" fontId="18" fillId="6" borderId="1" xfId="0" applyNumberFormat="1" applyFont="1" applyFill="1" applyBorder="1" applyAlignment="1">
      <alignment horizontal="center" vertical="center" wrapText="1"/>
    </xf>
    <xf numFmtId="165" fontId="3" fillId="6" borderId="1" xfId="3" applyNumberFormat="1" applyFont="1" applyFill="1" applyBorder="1" applyAlignment="1">
      <alignment horizontal="right" vertical="center"/>
    </xf>
    <xf numFmtId="168" fontId="3" fillId="6" borderId="1" xfId="0" applyNumberFormat="1" applyFont="1" applyFill="1" applyBorder="1" applyAlignment="1">
      <alignment horizontal="right" vertical="center"/>
    </xf>
    <xf numFmtId="165" fontId="3" fillId="5" borderId="1" xfId="3" applyNumberFormat="1" applyFont="1" applyFill="1" applyBorder="1" applyAlignment="1">
      <alignment horizontal="right" vertical="center"/>
    </xf>
    <xf numFmtId="168" fontId="3" fillId="5" borderId="1" xfId="0" applyNumberFormat="1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68" fontId="9" fillId="3" borderId="1" xfId="0" applyNumberFormat="1" applyFont="1" applyFill="1" applyBorder="1" applyAlignment="1">
      <alignment horizontal="right" vertical="center"/>
    </xf>
    <xf numFmtId="167" fontId="9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65" fontId="3" fillId="3" borderId="1" xfId="3" applyNumberFormat="1" applyFont="1" applyFill="1" applyBorder="1" applyAlignment="1">
      <alignment horizontal="right" vertical="center"/>
    </xf>
    <xf numFmtId="168" fontId="3" fillId="3" borderId="1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5" fontId="9" fillId="8" borderId="1" xfId="3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/>
    </xf>
    <xf numFmtId="167" fontId="9" fillId="6" borderId="1" xfId="0" applyNumberFormat="1" applyFont="1" applyFill="1" applyBorder="1" applyAlignment="1">
      <alignment horizontal="right" vertical="center"/>
    </xf>
    <xf numFmtId="165" fontId="9" fillId="6" borderId="1" xfId="3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7" fontId="2" fillId="6" borderId="1" xfId="0" applyNumberFormat="1" applyFont="1" applyFill="1" applyBorder="1" applyAlignment="1">
      <alignment horizontal="right" vertical="center"/>
    </xf>
    <xf numFmtId="168" fontId="9" fillId="6" borderId="1" xfId="0" applyNumberFormat="1" applyFont="1" applyFill="1" applyBorder="1" applyAlignment="1">
      <alignment horizontal="right" vertical="center"/>
    </xf>
    <xf numFmtId="168" fontId="8" fillId="6" borderId="1" xfId="0" applyNumberFormat="1" applyFont="1" applyFill="1" applyBorder="1" applyAlignment="1">
      <alignment horizontal="right" vertical="center"/>
    </xf>
    <xf numFmtId="165" fontId="8" fillId="6" borderId="1" xfId="3" applyNumberFormat="1" applyFont="1" applyFill="1" applyBorder="1" applyAlignment="1">
      <alignment horizontal="right" vertical="center"/>
    </xf>
    <xf numFmtId="165" fontId="23" fillId="6" borderId="1" xfId="3" applyNumberFormat="1" applyFont="1" applyFill="1" applyBorder="1" applyAlignment="1">
      <alignment horizontal="right" vertical="center"/>
    </xf>
    <xf numFmtId="168" fontId="23" fillId="6" borderId="1" xfId="0" applyNumberFormat="1" applyFont="1" applyFill="1" applyBorder="1" applyAlignment="1">
      <alignment horizontal="right" vertical="center"/>
    </xf>
    <xf numFmtId="167" fontId="23" fillId="6" borderId="1" xfId="0" applyNumberFormat="1" applyFont="1" applyFill="1" applyBorder="1" applyAlignment="1">
      <alignment horizontal="right" vertical="center"/>
    </xf>
    <xf numFmtId="0" fontId="9" fillId="9" borderId="1" xfId="0" applyNumberFormat="1" applyFont="1" applyFill="1" applyBorder="1" applyAlignment="1">
      <alignment horizontal="justify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165" fontId="9" fillId="9" borderId="1" xfId="3" applyNumberFormat="1" applyFont="1" applyFill="1" applyBorder="1" applyAlignment="1">
      <alignment horizontal="right" vertical="center"/>
    </xf>
    <xf numFmtId="168" fontId="9" fillId="9" borderId="1" xfId="0" applyNumberFormat="1" applyFont="1" applyFill="1" applyBorder="1" applyAlignment="1">
      <alignment horizontal="right" vertical="center"/>
    </xf>
    <xf numFmtId="167" fontId="9" fillId="9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167" fontId="11" fillId="2" borderId="1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5" fontId="9" fillId="4" borderId="1" xfId="3" applyNumberFormat="1" applyFont="1" applyFill="1" applyBorder="1" applyAlignment="1">
      <alignment horizontal="right" vertical="center"/>
    </xf>
    <xf numFmtId="165" fontId="8" fillId="4" borderId="1" xfId="3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justify" vertical="center"/>
    </xf>
    <xf numFmtId="0" fontId="3" fillId="7" borderId="0" xfId="0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justify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readingOrder="1"/>
    </xf>
    <xf numFmtId="165" fontId="2" fillId="6" borderId="2" xfId="3" applyNumberFormat="1" applyFont="1" applyFill="1" applyBorder="1" applyAlignment="1">
      <alignment horizontal="right" vertical="center"/>
    </xf>
    <xf numFmtId="165" fontId="8" fillId="8" borderId="1" xfId="3" applyNumberFormat="1" applyFont="1" applyFill="1" applyBorder="1" applyAlignment="1">
      <alignment horizontal="right" vertical="center"/>
    </xf>
    <xf numFmtId="168" fontId="8" fillId="8" borderId="1" xfId="0" applyNumberFormat="1" applyFont="1" applyFill="1" applyBorder="1" applyAlignment="1">
      <alignment horizontal="right" vertical="center"/>
    </xf>
    <xf numFmtId="167" fontId="11" fillId="8" borderId="1" xfId="0" applyNumberFormat="1" applyFont="1" applyFill="1" applyBorder="1" applyAlignment="1" applyProtection="1">
      <alignment horizontal="right" vertical="center"/>
    </xf>
    <xf numFmtId="165" fontId="8" fillId="6" borderId="2" xfId="3" applyNumberFormat="1" applyFont="1" applyFill="1" applyBorder="1" applyAlignment="1">
      <alignment vertical="center"/>
    </xf>
    <xf numFmtId="165" fontId="8" fillId="6" borderId="3" xfId="3" applyNumberFormat="1" applyFont="1" applyFill="1" applyBorder="1" applyAlignment="1">
      <alignment vertical="center"/>
    </xf>
    <xf numFmtId="167" fontId="2" fillId="6" borderId="1" xfId="0" applyNumberFormat="1" applyFont="1" applyFill="1" applyBorder="1" applyAlignment="1">
      <alignment horizontal="justify" vertical="center"/>
    </xf>
    <xf numFmtId="167" fontId="12" fillId="8" borderId="1" xfId="0" applyNumberFormat="1" applyFont="1" applyFill="1" applyBorder="1" applyAlignment="1" applyProtection="1">
      <alignment horizontal="right" vertical="center"/>
    </xf>
    <xf numFmtId="4" fontId="8" fillId="8" borderId="1" xfId="3" applyNumberFormat="1" applyFont="1" applyFill="1" applyBorder="1" applyAlignment="1">
      <alignment horizontal="right" vertical="center"/>
    </xf>
    <xf numFmtId="2" fontId="9" fillId="8" borderId="1" xfId="3" applyNumberFormat="1" applyFont="1" applyFill="1" applyBorder="1" applyAlignment="1">
      <alignment horizontal="right" vertical="center"/>
    </xf>
    <xf numFmtId="4" fontId="9" fillId="8" borderId="1" xfId="3" applyNumberFormat="1" applyFont="1" applyFill="1" applyBorder="1" applyAlignment="1">
      <alignment horizontal="right" vertical="center"/>
    </xf>
    <xf numFmtId="167" fontId="8" fillId="8" borderId="1" xfId="3" applyNumberFormat="1" applyFont="1" applyFill="1" applyBorder="1" applyAlignment="1">
      <alignment horizontal="right" vertical="center"/>
    </xf>
    <xf numFmtId="167" fontId="9" fillId="8" borderId="1" xfId="3" applyNumberFormat="1" applyFont="1" applyFill="1" applyBorder="1" applyAlignment="1">
      <alignment horizontal="right" vertical="center"/>
    </xf>
    <xf numFmtId="10" fontId="8" fillId="8" borderId="1" xfId="0" applyNumberFormat="1" applyFont="1" applyFill="1" applyBorder="1" applyAlignment="1">
      <alignment horizontal="right" vertical="center"/>
    </xf>
    <xf numFmtId="167" fontId="9" fillId="2" borderId="1" xfId="3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5" fontId="9" fillId="5" borderId="1" xfId="3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49" fontId="5" fillId="6" borderId="0" xfId="0" applyNumberFormat="1" applyFont="1" applyFill="1" applyBorder="1" applyAlignment="1">
      <alignment horizontal="justify" vertical="center"/>
    </xf>
    <xf numFmtId="10" fontId="9" fillId="8" borderId="1" xfId="0" applyNumberFormat="1" applyFont="1" applyFill="1" applyBorder="1" applyAlignment="1">
      <alignment horizontal="right" vertical="center"/>
    </xf>
    <xf numFmtId="165" fontId="24" fillId="8" borderId="1" xfId="3" applyNumberFormat="1" applyFont="1" applyFill="1" applyBorder="1" applyAlignment="1">
      <alignment horizontal="right" vertical="center"/>
    </xf>
    <xf numFmtId="167" fontId="5" fillId="6" borderId="0" xfId="0" applyNumberFormat="1" applyFont="1" applyFill="1" applyBorder="1" applyAlignment="1">
      <alignment horizontal="justify" vertical="center"/>
    </xf>
    <xf numFmtId="0" fontId="2" fillId="6" borderId="0" xfId="0" applyFont="1" applyFill="1" applyBorder="1" applyAlignment="1">
      <alignment horizontal="center" vertical="center"/>
    </xf>
    <xf numFmtId="165" fontId="2" fillId="6" borderId="2" xfId="3" applyNumberFormat="1" applyFont="1" applyFill="1" applyBorder="1" applyAlignment="1">
      <alignment horizontal="right" vertical="center"/>
    </xf>
    <xf numFmtId="165" fontId="2" fillId="6" borderId="3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8" fontId="2" fillId="6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6" borderId="2" xfId="0" applyNumberFormat="1" applyFont="1" applyFill="1" applyBorder="1" applyAlignment="1">
      <alignment horizontal="right" vertical="center"/>
    </xf>
    <xf numFmtId="167" fontId="9" fillId="6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7" fontId="2" fillId="6" borderId="3" xfId="0" applyNumberFormat="1" applyFont="1" applyFill="1" applyBorder="1" applyAlignment="1">
      <alignment horizontal="right" vertical="center"/>
    </xf>
    <xf numFmtId="165" fontId="8" fillId="6" borderId="1" xfId="3" applyNumberFormat="1" applyFont="1" applyFill="1" applyBorder="1" applyAlignment="1">
      <alignment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E9D9"/>
      <color rgb="FFB7FFC2"/>
      <color rgb="FFB7F9C2"/>
      <color rgb="FFB7F8C2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47" Type="http://schemas.openxmlformats.org/officeDocument/2006/relationships/revisionLog" Target="revisionLog20.xml"/><Relationship Id="rId50" Type="http://schemas.openxmlformats.org/officeDocument/2006/relationships/revisionLog" Target="revisionLog111.xml"/><Relationship Id="rId55" Type="http://schemas.openxmlformats.org/officeDocument/2006/relationships/revisionLog" Target="revisionLog121.xml"/><Relationship Id="rId63" Type="http://schemas.openxmlformats.org/officeDocument/2006/relationships/revisionLog" Target="revisionLog131.xml"/><Relationship Id="rId68" Type="http://schemas.openxmlformats.org/officeDocument/2006/relationships/revisionLog" Target="revisionLog141.xml"/><Relationship Id="rId76" Type="http://schemas.openxmlformats.org/officeDocument/2006/relationships/revisionLog" Target="revisionLog151.xml"/><Relationship Id="rId84" Type="http://schemas.openxmlformats.org/officeDocument/2006/relationships/revisionLog" Target="revisionLog16.xml"/><Relationship Id="rId89" Type="http://schemas.openxmlformats.org/officeDocument/2006/relationships/revisionLog" Target="revisionLog4.xml"/><Relationship Id="rId46" Type="http://schemas.openxmlformats.org/officeDocument/2006/relationships/revisionLog" Target="revisionLog10.xml"/><Relationship Id="rId59" Type="http://schemas.openxmlformats.org/officeDocument/2006/relationships/revisionLog" Target="revisionLog1311.xml"/><Relationship Id="rId67" Type="http://schemas.openxmlformats.org/officeDocument/2006/relationships/revisionLog" Target="revisionLog1411.xml"/><Relationship Id="rId71" Type="http://schemas.openxmlformats.org/officeDocument/2006/relationships/revisionLog" Target="revisionLog1511.xml"/><Relationship Id="rId92" Type="http://schemas.openxmlformats.org/officeDocument/2006/relationships/revisionLog" Target="revisionLog17.xml"/><Relationship Id="rId54" Type="http://schemas.openxmlformats.org/officeDocument/2006/relationships/revisionLog" Target="revisionLog1211.xml"/><Relationship Id="rId62" Type="http://schemas.openxmlformats.org/officeDocument/2006/relationships/revisionLog" Target="revisionLog14111.xml"/><Relationship Id="rId70" Type="http://schemas.openxmlformats.org/officeDocument/2006/relationships/revisionLog" Target="revisionLog15111.xml"/><Relationship Id="rId75" Type="http://schemas.openxmlformats.org/officeDocument/2006/relationships/revisionLog" Target="revisionLog161.xml"/><Relationship Id="rId83" Type="http://schemas.openxmlformats.org/officeDocument/2006/relationships/revisionLog" Target="revisionLog171.xml"/><Relationship Id="rId88" Type="http://schemas.openxmlformats.org/officeDocument/2006/relationships/revisionLog" Target="revisionLog3.xml"/><Relationship Id="rId91" Type="http://schemas.openxmlformats.org/officeDocument/2006/relationships/revisionLog" Target="revisionLog5.xml"/><Relationship Id="rId53" Type="http://schemas.openxmlformats.org/officeDocument/2006/relationships/revisionLog" Target="revisionLog12111.xml"/><Relationship Id="rId58" Type="http://schemas.openxmlformats.org/officeDocument/2006/relationships/revisionLog" Target="revisionLog13111.xml"/><Relationship Id="rId66" Type="http://schemas.openxmlformats.org/officeDocument/2006/relationships/revisionLog" Target="revisionLog151111.xml"/><Relationship Id="rId74" Type="http://schemas.openxmlformats.org/officeDocument/2006/relationships/revisionLog" Target="revisionLog1611.xml"/><Relationship Id="rId79" Type="http://schemas.openxmlformats.org/officeDocument/2006/relationships/revisionLog" Target="revisionLog1711.xml"/><Relationship Id="rId87" Type="http://schemas.openxmlformats.org/officeDocument/2006/relationships/revisionLog" Target="revisionLog18.xml"/><Relationship Id="rId49" Type="http://schemas.openxmlformats.org/officeDocument/2006/relationships/revisionLog" Target="revisionLog1111.xml"/><Relationship Id="rId57" Type="http://schemas.openxmlformats.org/officeDocument/2006/relationships/revisionLog" Target="revisionLog131111.xml"/><Relationship Id="rId61" Type="http://schemas.openxmlformats.org/officeDocument/2006/relationships/revisionLog" Target="revisionLog141111.xml"/><Relationship Id="rId82" Type="http://schemas.openxmlformats.org/officeDocument/2006/relationships/revisionLog" Target="revisionLog181.xml"/><Relationship Id="rId90" Type="http://schemas.openxmlformats.org/officeDocument/2006/relationships/revisionLog" Target="revisionLog19.xml"/><Relationship Id="rId95" Type="http://schemas.openxmlformats.org/officeDocument/2006/relationships/revisionLog" Target="revisionLog6.xml"/><Relationship Id="rId52" Type="http://schemas.openxmlformats.org/officeDocument/2006/relationships/revisionLog" Target="revisionLog121111.xml"/><Relationship Id="rId60" Type="http://schemas.openxmlformats.org/officeDocument/2006/relationships/revisionLog" Target="revisionLog1411111.xml"/><Relationship Id="rId65" Type="http://schemas.openxmlformats.org/officeDocument/2006/relationships/revisionLog" Target="revisionLog1511111.xml"/><Relationship Id="rId73" Type="http://schemas.openxmlformats.org/officeDocument/2006/relationships/revisionLog" Target="revisionLog16111.xml"/><Relationship Id="rId78" Type="http://schemas.openxmlformats.org/officeDocument/2006/relationships/revisionLog" Target="revisionLog17111.xml"/><Relationship Id="rId81" Type="http://schemas.openxmlformats.org/officeDocument/2006/relationships/revisionLog" Target="revisionLog1811.xml"/><Relationship Id="rId86" Type="http://schemas.openxmlformats.org/officeDocument/2006/relationships/revisionLog" Target="revisionLog2.xml"/><Relationship Id="rId94" Type="http://schemas.openxmlformats.org/officeDocument/2006/relationships/revisionLog" Target="revisionLog1.xml"/><Relationship Id="rId48" Type="http://schemas.openxmlformats.org/officeDocument/2006/relationships/revisionLog" Target="revisionLog11111.xml"/><Relationship Id="rId56" Type="http://schemas.openxmlformats.org/officeDocument/2006/relationships/revisionLog" Target="revisionLog1311111.xml"/><Relationship Id="rId64" Type="http://schemas.openxmlformats.org/officeDocument/2006/relationships/revisionLog" Target="revisionLog15111111.xml"/><Relationship Id="rId69" Type="http://schemas.openxmlformats.org/officeDocument/2006/relationships/revisionLog" Target="revisionLog161111.xml"/><Relationship Id="rId77" Type="http://schemas.openxmlformats.org/officeDocument/2006/relationships/revisionLog" Target="revisionLog171111.xml"/><Relationship Id="rId51" Type="http://schemas.openxmlformats.org/officeDocument/2006/relationships/revisionLog" Target="revisionLog11.xml"/><Relationship Id="rId72" Type="http://schemas.openxmlformats.org/officeDocument/2006/relationships/revisionLog" Target="revisionLog12.xml"/><Relationship Id="rId80" Type="http://schemas.openxmlformats.org/officeDocument/2006/relationships/revisionLog" Target="revisionLog13.xml"/><Relationship Id="rId85" Type="http://schemas.openxmlformats.org/officeDocument/2006/relationships/revisionLog" Target="revisionLog14.xml"/><Relationship Id="rId93" Type="http://schemas.openxmlformats.org/officeDocument/2006/relationships/revisionLog" Target="revisionLog1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71B1721-4B18-4894-87BC-078F06795284}" diskRevisions="1" revisionId="1133" version="89">
  <header guid="{B11BA266-190D-4B00-9498-8866F4F41826}" dateTime="2018-07-12T15:31:37" maxSheetId="2" userName="Фирсова" r:id="rId46" minRId="559" maxRId="561">
    <sheetIdMap count="1">
      <sheetId val="1"/>
    </sheetIdMap>
  </header>
  <header guid="{ABEFC3E2-D3F0-4294-BC23-B7A42F484D72}" dateTime="2018-07-12T15:40:47" maxSheetId="2" userName="Фирсова" r:id="rId47" minRId="565">
    <sheetIdMap count="1">
      <sheetId val="1"/>
    </sheetIdMap>
  </header>
  <header guid="{7FF06F24-3816-4370-9031-E278B1FED32C}" dateTime="2018-10-02T17:03:39" maxSheetId="2" userName="Лена" r:id="rId48" minRId="569" maxRId="623">
    <sheetIdMap count="1">
      <sheetId val="1"/>
    </sheetIdMap>
  </header>
  <header guid="{7D1B821E-F427-4020-A79A-B80326B1F318}" dateTime="2018-10-03T11:20:36" maxSheetId="2" userName="Пользователь Windows" r:id="rId49" minRId="627" maxRId="652">
    <sheetIdMap count="1">
      <sheetId val="1"/>
    </sheetIdMap>
  </header>
  <header guid="{589EF2C5-7A58-40D0-9FDB-248CBA2E5079}" dateTime="2018-10-03T11:57:11" maxSheetId="2" userName="Лена" r:id="rId50">
    <sheetIdMap count="1">
      <sheetId val="1"/>
    </sheetIdMap>
  </header>
  <header guid="{7E1E534C-4EAA-4E59-A5D4-1EF8A46F1EC2}" dateTime="2018-10-03T11:45:18" maxSheetId="2" userName="Лена" r:id="rId51" minRId="659" maxRId="776">
    <sheetIdMap count="1">
      <sheetId val="1"/>
    </sheetIdMap>
  </header>
  <header guid="{6152C9F7-8DAF-4624-B1C9-8F61563235B7}" dateTime="2018-10-03T11:45:38" maxSheetId="2" userName="Лена" r:id="rId52">
    <sheetIdMap count="1">
      <sheetId val="1"/>
    </sheetIdMap>
  </header>
  <header guid="{B89936F9-3885-46A4-8D77-B66D467DDBAE}" dateTime="2018-10-03T11:46:02" maxSheetId="2" userName="Лена" r:id="rId53">
    <sheetIdMap count="1">
      <sheetId val="1"/>
    </sheetIdMap>
  </header>
  <header guid="{32B6B930-DB8F-403E-946F-4B61E44A44A7}" dateTime="2018-10-03T15:57:21" maxSheetId="2" userName="Лена" r:id="rId54" minRId="786" maxRId="802">
    <sheetIdMap count="1">
      <sheetId val="1"/>
    </sheetIdMap>
  </header>
  <header guid="{F1C93366-5536-4B5C-A2A4-88912DAA02D8}" dateTime="2018-10-03T15:58:28" maxSheetId="2" userName="Лена" r:id="rId55" minRId="806" maxRId="809">
    <sheetIdMap count="1">
      <sheetId val="1"/>
    </sheetIdMap>
  </header>
  <header guid="{4AA7B9D2-8CFF-4CDE-9C86-23E6557CA7F3}" dateTime="2018-10-03T16:03:01" maxSheetId="2" userName="Лена" r:id="rId56">
    <sheetIdMap count="1">
      <sheetId val="1"/>
    </sheetIdMap>
  </header>
  <header guid="{4CAA48C3-D90E-4BE9-805C-AAED5EA6098A}" dateTime="2018-10-03T16:03:38" maxSheetId="2" userName="Лена" r:id="rId57" minRId="816" maxRId="817">
    <sheetIdMap count="1">
      <sheetId val="1"/>
    </sheetIdMap>
  </header>
  <header guid="{37C07505-B738-4318-86C4-6D4BB4822988}" dateTime="2018-10-03T16:23:48" maxSheetId="2" userName="Лена" r:id="rId58" minRId="821" maxRId="867">
    <sheetIdMap count="1">
      <sheetId val="1"/>
    </sheetIdMap>
  </header>
  <header guid="{CEE62032-2BE8-458B-BC98-FB9E32A78970}" dateTime="2018-10-03T16:25:48" maxSheetId="2" userName="Лена" r:id="rId59" minRId="871" maxRId="877">
    <sheetIdMap count="1">
      <sheetId val="1"/>
    </sheetIdMap>
  </header>
  <header guid="{CE53D220-ED5F-45E2-AE8E-6BB3F1DF6CA1}" dateTime="2018-10-03T16:27:53" maxSheetId="2" userName="Пользователь Windows" r:id="rId60" minRId="881" maxRId="951">
    <sheetIdMap count="1">
      <sheetId val="1"/>
    </sheetIdMap>
  </header>
  <header guid="{EB956786-2140-4825-B544-D15B207BEF4C}" dateTime="2018-10-03T16:28:12" maxSheetId="2" userName="Пользователь Windows" r:id="rId61">
    <sheetIdMap count="1">
      <sheetId val="1"/>
    </sheetIdMap>
  </header>
  <header guid="{967D64DE-7264-4FC3-B7BE-2D7EB122A8E1}" dateTime="2018-10-03T16:29:39" maxSheetId="2" userName="Лена" r:id="rId62" minRId="958" maxRId="960">
    <sheetIdMap count="1">
      <sheetId val="1"/>
    </sheetIdMap>
  </header>
  <header guid="{9224B442-4EF9-4930-8BC0-2D5A2F730556}" dateTime="2018-10-03T16:30:02" maxSheetId="2" userName="Лена" r:id="rId63">
    <sheetIdMap count="1">
      <sheetId val="1"/>
    </sheetIdMap>
  </header>
  <header guid="{311C2E82-1F5D-47C5-8BA3-72F91B0AAEE6}" dateTime="2018-10-03T16:30:11" maxSheetId="2" userName="Пользователь Windows" r:id="rId64">
    <sheetIdMap count="1">
      <sheetId val="1"/>
    </sheetIdMap>
  </header>
  <header guid="{02D185F8-40F6-485E-96D2-14AFDEE2E0F2}" dateTime="2018-10-03T16:32:59" maxSheetId="2" userName="Лена" r:id="rId65">
    <sheetIdMap count="1">
      <sheetId val="1"/>
    </sheetIdMap>
  </header>
  <header guid="{D02B617A-F57D-4225-AF23-38BB8487DFD1}" dateTime="2018-10-03T16:36:18" maxSheetId="2" userName="Лена" r:id="rId66" minRId="973" maxRId="976">
    <sheetIdMap count="1">
      <sheetId val="1"/>
    </sheetIdMap>
  </header>
  <header guid="{1132518F-5344-4CC7-AF93-64F6D80978DA}" dateTime="2018-10-03T16:37:32" maxSheetId="2" userName="Лена" r:id="rId67">
    <sheetIdMap count="1">
      <sheetId val="1"/>
    </sheetIdMap>
  </header>
  <header guid="{EA4DDB17-0DCD-484B-BBBE-09C2F60DAEAF}" dateTime="2018-10-03T16:37:47" maxSheetId="2" userName="Лена" r:id="rId68">
    <sheetIdMap count="1">
      <sheetId val="1"/>
    </sheetIdMap>
  </header>
  <header guid="{42496751-0123-424F-BA50-0CB34AD67477}" dateTime="2018-10-03T16:37:53" maxSheetId="2" userName="Лена" r:id="rId69">
    <sheetIdMap count="1">
      <sheetId val="1"/>
    </sheetIdMap>
  </header>
  <header guid="{4736C9C0-CF80-4902-BF74-5F86B6002252}" dateTime="2018-10-03T16:39:31" maxSheetId="2" userName="Лена" r:id="rId70">
    <sheetIdMap count="1">
      <sheetId val="1"/>
    </sheetIdMap>
  </header>
  <header guid="{ED204367-5F0C-4474-8239-8983F082105B}" dateTime="2018-10-03T16:47:24" maxSheetId="2" userName="Лена" r:id="rId71" minRId="992" maxRId="994">
    <sheetIdMap count="1">
      <sheetId val="1"/>
    </sheetIdMap>
  </header>
  <header guid="{A83D832F-B753-4550-B796-8D85F5983424}" dateTime="2018-10-03T16:47:35" maxSheetId="2" userName="Лена" r:id="rId72">
    <sheetIdMap count="1">
      <sheetId val="1"/>
    </sheetIdMap>
  </header>
  <header guid="{FC7A248F-C94D-4017-A7C7-8C24FEB39D06}" dateTime="2018-10-03T16:48:56" maxSheetId="2" userName="Лена" r:id="rId73">
    <sheetIdMap count="1">
      <sheetId val="1"/>
    </sheetIdMap>
  </header>
  <header guid="{28219DB8-B1DA-4A24-8FE4-CD8A16C06D30}" dateTime="2018-10-03T16:50:48" maxSheetId="2" userName="Лена" r:id="rId74" minRId="1004">
    <sheetIdMap count="1">
      <sheetId val="1"/>
    </sheetIdMap>
  </header>
  <header guid="{2AC3EB71-F454-4345-B020-99B15170B937}" dateTime="2018-10-03T16:51:26" maxSheetId="2" userName="Лена" r:id="rId75">
    <sheetIdMap count="1">
      <sheetId val="1"/>
    </sheetIdMap>
  </header>
  <header guid="{AD315978-C056-467C-BFBB-676BE9E36306}" dateTime="2018-10-03T16:52:19" maxSheetId="2" userName="Лена" r:id="rId76" minRId="1011">
    <sheetIdMap count="1">
      <sheetId val="1"/>
    </sheetIdMap>
  </header>
  <header guid="{4A3ACF27-788B-4CC6-A6A3-1C14EBF23B8C}" dateTime="2018-10-03T16:53:10" maxSheetId="2" userName="Лена" r:id="rId77">
    <sheetIdMap count="1">
      <sheetId val="1"/>
    </sheetIdMap>
  </header>
  <header guid="{5D78AFEA-BB25-4F83-8C80-8369D07E94B0}" dateTime="2018-10-03T17:10:35" maxSheetId="2" userName="Лена" r:id="rId78" minRId="1018" maxRId="1033">
    <sheetIdMap count="1">
      <sheetId val="1"/>
    </sheetIdMap>
  </header>
  <header guid="{B9BBF131-9748-42DB-959D-E4840ADC4EDC}" dateTime="2018-10-03T17:12:09" maxSheetId="2" userName="Лена" r:id="rId79" minRId="1037" maxRId="1039">
    <sheetIdMap count="1">
      <sheetId val="1"/>
    </sheetIdMap>
  </header>
  <header guid="{DCCD2C53-438F-4707-B4D1-75935D0F59F6}" dateTime="2018-10-03T17:13:08" maxSheetId="2" userName="Лена" r:id="rId80" minRId="1043">
    <sheetIdMap count="1">
      <sheetId val="1"/>
    </sheetIdMap>
  </header>
  <header guid="{37E1827B-517B-4287-9D03-08F5E862F34E}" dateTime="2018-10-03T16:31:19" maxSheetId="2" userName="Лена" r:id="rId81" minRId="1047" maxRId="1068">
    <sheetIdMap count="1">
      <sheetId val="1"/>
    </sheetIdMap>
  </header>
  <header guid="{D20060AF-DD66-45A1-A4E4-DC9BC8CAFA51}" dateTime="2018-10-03T16:34:50" maxSheetId="2" userName="Лена" r:id="rId82">
    <sheetIdMap count="1">
      <sheetId val="1"/>
    </sheetIdMap>
  </header>
  <header guid="{D2E0A869-F6CB-479B-8CB0-95062C2359FB}" dateTime="2018-10-08T09:20:54" maxSheetId="2" userName="Лена" r:id="rId83" minRId="1075">
    <sheetIdMap count="1">
      <sheetId val="1"/>
    </sheetIdMap>
  </header>
  <header guid="{150017AF-FCBA-4A09-9972-0166E47623A7}" dateTime="2018-10-09T08:57:07" maxSheetId="2" userName="Лена" r:id="rId84" minRId="1079" maxRId="1080">
    <sheetIdMap count="1">
      <sheetId val="1"/>
    </sheetIdMap>
  </header>
  <header guid="{5D99B567-BEDE-44EE-B83B-2819495AE04B}" dateTime="2018-10-09T14:48:01" maxSheetId="2" userName="Лена" r:id="rId85" minRId="1084">
    <sheetIdMap count="1">
      <sheetId val="1"/>
    </sheetIdMap>
  </header>
  <header guid="{8000F70F-FADF-4896-8FD6-7AFF493B5F0E}" dateTime="2018-10-11T10:13:06" maxSheetId="2" userName="Фирсова" r:id="rId86" minRId="1088" maxRId="1089">
    <sheetIdMap count="1">
      <sheetId val="1"/>
    </sheetIdMap>
  </header>
  <header guid="{5A22AB99-B7B7-4CFE-A467-DA6EE2BBAB37}" dateTime="2018-10-10T15:31:58" maxSheetId="2" userName="Лена" r:id="rId87" minRId="1093">
    <sheetIdMap count="1">
      <sheetId val="1"/>
    </sheetIdMap>
  </header>
  <header guid="{11A8F34B-31F1-4AE7-9CC2-D872934AB453}" dateTime="2018-10-11T11:57:18" maxSheetId="2" userName="admin" r:id="rId88" minRId="1097">
    <sheetIdMap count="1">
      <sheetId val="1"/>
    </sheetIdMap>
  </header>
  <header guid="{AC256050-3F7C-488E-B7E5-44A48718BC80}" dateTime="2018-10-11T14:44:48" maxSheetId="2" userName="Фирсова" r:id="rId89" minRId="1101">
    <sheetIdMap count="1">
      <sheetId val="1"/>
    </sheetIdMap>
  </header>
  <header guid="{A3B8B20B-62A5-4094-A7FD-D187FC7E55C4}" dateTime="2018-10-11T15:29:00" maxSheetId="2" userName="Лена" r:id="rId90" minRId="1104" maxRId="1106">
    <sheetIdMap count="1">
      <sheetId val="1"/>
    </sheetIdMap>
  </header>
  <header guid="{A6C55BFD-BB9E-496A-8D34-20EBA37850F5}" dateTime="2018-10-11T17:31:41" maxSheetId="2" userName="admin" r:id="rId91" minRId="1110" maxRId="1115">
    <sheetIdMap count="1">
      <sheetId val="1"/>
    </sheetIdMap>
  </header>
  <header guid="{E0434BFF-EFC7-45DF-90F4-9AE92E709924}" dateTime="2018-10-11T17:41:20" maxSheetId="2" userName="Пользователь Windows" r:id="rId92" minRId="1119" maxRId="1121">
    <sheetIdMap count="1">
      <sheetId val="1"/>
    </sheetIdMap>
  </header>
  <header guid="{F40BC94F-4F71-4A5D-AEEB-EAB57DD6AD69}" dateTime="2018-10-11T17:42:00" maxSheetId="2" userName="Пользователь Windows" r:id="rId93">
    <sheetIdMap count="1">
      <sheetId val="1"/>
    </sheetIdMap>
  </header>
  <header guid="{A3CAE2C8-D0A5-4DE5-BC66-73AF0C1B710A}" dateTime="2018-10-11T17:42:54" maxSheetId="2" userName="Пользователь Windows" r:id="rId94">
    <sheetIdMap count="1">
      <sheetId val="1"/>
    </sheetIdMap>
  </header>
  <header guid="{D71B1721-4B18-4894-87BC-078F06795284}" dateTime="2018-10-12T10:20:15" maxSheetId="2" userName="admin" r:id="rId9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24A27F03-1973-491C-B5BB-96E92A647E6D}" action="delete"/>
  <rdn rId="0" localSheetId="1" customView="1" name="Z_24A27F03_1973_491C_B5BB_96E92A647E6D_.wvu.PrintArea" hidden="1" oldHidden="1">
    <formula>'Анализ бюджета'!$A$1:$L$223</formula>
    <oldFormula>'Анализ бюджета'!$A$1:$L$223</oldFormula>
  </rdn>
  <rdn rId="0" localSheetId="1" customView="1" name="Z_24A27F03_1973_491C_B5BB_96E92A647E6D_.wvu.PrintTitles" hidden="1" oldHidden="1">
    <formula>'Анализ бюджета'!$4:$5</formula>
    <oldFormula>'Анализ бюджета'!$4:$5</oldFormula>
  </rdn>
  <rdn rId="0" localSheetId="1" customView="1" name="Z_24A27F03_1973_491C_B5BB_96E92A647E6D_.wvu.Rows" hidden="1" oldHidden="1">
    <formula>'Анализ бюджета'!$165:$167,'Анализ бюджета'!$180:$182,'Анализ бюджета'!$198:$200</formula>
    <oldFormula>'Анализ бюджета'!$165:$167,'Анализ бюджета'!$180:$182,'Анализ бюджета'!$198:$200</oldFormula>
  </rdn>
  <rcv guid="{24A27F03-1973-491C-B5BB-96E92A647E6D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9" sId="1" odxf="1" s="1" dxf="1">
    <oc r="H43">
      <f>H45+H44</f>
    </oc>
    <nc r="H43">
      <f>H45+H44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167" formatCode="#,##0.0"/>
      <fill>
        <patternFill patternType="solid">
          <fgColor indexed="64"/>
          <bgColor theme="9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odxf>
    <ndxf>
      <numFmt numFmtId="165" formatCode="0.0%"/>
    </ndxf>
  </rcc>
  <rcc rId="560" sId="1" odxf="1" s="1" dxf="1">
    <oc r="H46">
      <f>H47</f>
    </oc>
    <nc r="H46">
      <f>G46/Всего_доходов_2003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167" formatCode="#,##0.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odxf>
    <ndxf>
      <font>
        <b val="0"/>
        <sz val="9"/>
        <color auto="1"/>
        <name val="Arial Narrow"/>
        <scheme val="none"/>
      </font>
      <numFmt numFmtId="165" formatCode="0.0%"/>
      <fill>
        <patternFill patternType="none">
          <bgColor indexed="65"/>
        </patternFill>
      </fill>
      <alignment wrapText="0" readingOrder="0"/>
      <protection locked="1"/>
    </ndxf>
  </rcc>
  <rfmt sheetId="1" sqref="H46">
    <dxf>
      <fill>
        <patternFill patternType="solid">
          <bgColor rgb="FFFDE9D9"/>
        </patternFill>
      </fill>
    </dxf>
  </rfmt>
  <rcc rId="561" sId="1">
    <oc r="H40">
      <f>G40/Всего_доходов_2003</f>
    </oc>
    <nc r="H40">
      <f>G40/Всего_доходов_2003*100</f>
    </nc>
  </rcc>
  <rcv guid="{5470FB45-3E1B-4EAD-922B-BC6978B055FF}" action="delete"/>
  <rdn rId="0" localSheetId="1" customView="1" name="Z_5470FB45_3E1B_4EAD_922B_BC6978B055FF_.wvu.PrintArea" hidden="1" oldHidden="1">
    <formula>'Анализ бюджета'!$A$1:$L$226</formula>
    <oldFormula>'Анализ бюджета'!$A$1:$L$226</oldFormula>
  </rdn>
  <rdn rId="0" localSheetId="1" customView="1" name="Z_5470FB45_3E1B_4EAD_922B_BC6978B055FF_.wvu.PrintTitles" hidden="1" oldHidden="1">
    <formula>'Анализ бюджета'!$4:$5</formula>
    <oldFormula>'Анализ бюджета'!$4:$5</oldFormula>
  </rdn>
  <rdn rId="0" localSheetId="1" customView="1" name="Z_5470FB45_3E1B_4EAD_922B_BC6978B055FF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5470FB45-3E1B-4EAD-922B-BC6978B055FF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659" sId="1" numFmtId="4">
    <oc r="D56">
      <v>1747.4</v>
    </oc>
    <nc r="D56">
      <v>2549.4</v>
    </nc>
  </rcc>
  <rcc rId="660" sId="1" numFmtId="4">
    <oc r="D57">
      <v>9024.1</v>
    </oc>
    <nc r="D57">
      <v>10459.5</v>
    </nc>
  </rcc>
  <rcc rId="661" sId="1" numFmtId="4">
    <oc r="D66">
      <v>4738.5</v>
    </oc>
    <nc r="D66">
      <v>4799</v>
    </nc>
  </rcc>
  <rcc rId="662" sId="1" numFmtId="4">
    <oc r="D71">
      <v>9743.1</v>
    </oc>
    <nc r="D71">
      <v>11899.5</v>
    </nc>
  </rcc>
  <rcc rId="663" sId="1" numFmtId="4">
    <oc r="D96">
      <v>14283.8</v>
    </oc>
    <nc r="D96">
      <v>18783.8</v>
    </nc>
  </rcc>
  <rcc rId="664" sId="1" numFmtId="4">
    <oc r="D98">
      <v>100709.4</v>
    </oc>
    <nc r="D98">
      <v>100748.3</v>
    </nc>
  </rcc>
  <rcc rId="665" sId="1" numFmtId="4">
    <oc r="D99">
      <v>3950</v>
    </oc>
    <nc r="D99">
      <v>4707.3</v>
    </nc>
  </rcc>
  <rcc rId="666" sId="1" numFmtId="4">
    <oc r="D101">
      <v>115908.9</v>
    </oc>
    <nc r="D101">
      <v>126073.4</v>
    </nc>
  </rcc>
  <rcc rId="667" sId="1">
    <oc r="A102" t="inlineStr">
      <is>
        <t>4600000000           4700000000           71005Z0000-243</t>
      </is>
    </oc>
    <nc r="A102" t="inlineStr">
      <is>
        <t>4600000000           4700000000           7100500000</t>
      </is>
    </nc>
  </rcc>
  <rcc rId="668" sId="1" numFmtId="4">
    <oc r="D102">
      <f>467196.2+17966.4</f>
    </oc>
    <nc r="D102">
      <v>484640.9</v>
    </nc>
  </rcc>
  <rcc rId="669" sId="1" numFmtId="4">
    <oc r="D104">
      <v>424091.6</v>
    </oc>
    <nc r="D104">
      <v>423556.3</v>
    </nc>
  </rcc>
  <rcc rId="670" sId="1" numFmtId="4">
    <oc r="D109">
      <v>5391.2</v>
    </oc>
    <nc r="D109">
      <v>6419.4</v>
    </nc>
  </rcc>
  <rcc rId="671" sId="1" numFmtId="4">
    <oc r="D111">
      <v>77189</v>
    </oc>
    <nc r="D111">
      <v>781127.9</v>
    </nc>
  </rcc>
  <rcc rId="672" sId="1" numFmtId="4">
    <oc r="E111">
      <v>155040.4</v>
    </oc>
    <nc r="E111">
      <v>605600.4</v>
    </nc>
  </rcc>
  <rcc rId="673" sId="1" numFmtId="4">
    <oc r="D95">
      <v>207229.5</v>
    </oc>
    <nc r="D95">
      <v>213690.1</v>
    </nc>
  </rcc>
  <rcc rId="674" sId="1">
    <oc r="D88">
      <f>221513.3+52513.6</f>
    </oc>
    <nc r="D88">
      <f>52513.6+232473.9</f>
    </nc>
  </rcc>
  <rcc rId="675" sId="1" numFmtId="4">
    <oc r="D117">
      <v>5596.1</v>
    </oc>
    <nc r="D117">
      <v>5612.1</v>
    </nc>
  </rcc>
  <rcc rId="676" sId="1" numFmtId="4">
    <oc r="D118">
      <v>56958.2</v>
    </oc>
    <nc r="D118">
      <v>63360.5</v>
    </nc>
  </rcc>
  <rcc rId="677" sId="1" numFmtId="4">
    <oc r="D136">
      <v>16415.3</v>
    </oc>
    <nc r="D136">
      <v>10534.7</v>
    </nc>
  </rcc>
  <rcc rId="678" sId="1" numFmtId="4">
    <oc r="D137">
      <v>63126.400000000001</v>
    </oc>
    <nc r="D137">
      <v>67326.399999999994</v>
    </nc>
  </rcc>
  <rcc rId="679" sId="1" numFmtId="4">
    <oc r="D144">
      <v>1264.2</v>
    </oc>
    <nc r="D144">
      <v>2464.1999999999998</v>
    </nc>
  </rcc>
  <rcc rId="680" sId="1" numFmtId="4">
    <oc r="D150">
      <v>1450</v>
    </oc>
    <nc r="D150">
      <v>2700</v>
    </nc>
  </rcc>
  <rcc rId="681" sId="1" numFmtId="4">
    <oc r="D143">
      <v>25977.599999999999</v>
    </oc>
    <nc r="D143">
      <v>24777.599999999999</v>
    </nc>
  </rcc>
  <rfmt sheetId="1" sqref="D5">
    <dxf>
      <fill>
        <patternFill patternType="none">
          <bgColor auto="1"/>
        </patternFill>
      </fill>
    </dxf>
  </rfmt>
  <rcc rId="682" sId="1" numFmtId="4">
    <oc r="E56">
      <v>888.2</v>
    </oc>
    <nc r="E56">
      <v>2023.2</v>
    </nc>
  </rcc>
  <rcc rId="683" sId="1" numFmtId="4">
    <oc r="E57">
      <v>4983.8</v>
    </oc>
    <nc r="E57">
      <v>7636.8</v>
    </nc>
  </rcc>
  <rcc rId="684" sId="1" numFmtId="4">
    <oc r="E58">
      <v>2414.5</v>
    </oc>
    <nc r="E58">
      <v>3501</v>
    </nc>
  </rcc>
  <rcc rId="685" sId="1" numFmtId="4">
    <oc r="E60">
      <v>2414.5</v>
    </oc>
    <nc r="E60">
      <v>3501</v>
    </nc>
  </rcc>
  <rcc rId="686" sId="1" numFmtId="4">
    <oc r="E64">
      <v>0</v>
    </oc>
    <nc r="E64">
      <v>7588.3</v>
    </nc>
  </rcc>
  <rcc rId="687" sId="1" numFmtId="4">
    <oc r="E66">
      <v>1491.1</v>
    </oc>
    <nc r="E66">
      <v>2214.3000000000002</v>
    </nc>
  </rcc>
  <rcc rId="688" sId="1" numFmtId="4">
    <oc r="E71">
      <v>5527.1</v>
    </oc>
    <nc r="E71">
      <v>9043</v>
    </nc>
  </rcc>
  <rcc rId="689" sId="1" numFmtId="4">
    <oc r="E73">
      <v>3338.8</v>
    </oc>
    <nc r="E73">
      <v>5005.8</v>
    </nc>
  </rcc>
  <rcc rId="690" sId="1" numFmtId="4">
    <oc r="E78">
      <v>5723.9</v>
    </oc>
    <nc r="E78">
      <v>9334.2999999999993</v>
    </nc>
  </rcc>
  <rcc rId="691" sId="1" numFmtId="4">
    <oc r="E84">
      <v>15065.5</v>
    </oc>
    <nc r="E84">
      <v>20164.400000000001</v>
    </nc>
  </rcc>
  <rcc rId="692" sId="1">
    <oc r="E88">
      <f>93271.2+8597.3</f>
    </oc>
    <nc r="E88">
      <f>21144.2+150014.8</f>
    </nc>
  </rcc>
  <rcc rId="693" sId="1" numFmtId="4">
    <oc r="E94">
      <v>93271.2</v>
    </oc>
    <nc r="E94">
      <f>E95+E96</f>
    </nc>
  </rcc>
  <rcc rId="694" sId="1" numFmtId="4">
    <oc r="E95">
      <v>80388.399999999994</v>
    </oc>
    <nc r="E95">
      <v>133764.9</v>
    </nc>
  </rcc>
  <rcc rId="695" sId="1" numFmtId="4">
    <oc r="E96">
      <v>12882.8</v>
    </oc>
    <nc r="E96">
      <v>16249.9</v>
    </nc>
  </rcc>
  <rcc rId="696" sId="1" numFmtId="4">
    <oc r="E98">
      <v>52579.1</v>
    </oc>
    <nc r="E98">
      <v>79582.2</v>
    </nc>
  </rcc>
  <rcc rId="697" sId="1" numFmtId="4">
    <oc r="E99">
      <v>1322.7</v>
    </oc>
    <nc r="E99">
      <v>2764.8</v>
    </nc>
  </rcc>
  <rcc rId="698" sId="1" numFmtId="4">
    <oc r="E101">
      <v>39369.4</v>
    </oc>
    <nc r="E101">
      <v>67667.7</v>
    </nc>
  </rcc>
  <rcc rId="699" sId="1" numFmtId="4">
    <oc r="E102">
      <f>41184.6+8879.3</f>
    </oc>
    <nc r="E102">
      <v>428669.1</v>
    </nc>
  </rcc>
  <rcc rId="700" sId="1" numFmtId="4">
    <oc r="E104">
      <v>38584.6</v>
    </oc>
    <nc r="E104">
      <v>404139.1</v>
    </nc>
  </rcc>
  <rcc rId="701" sId="1" numFmtId="4">
    <oc r="E107">
      <v>1025.3</v>
    </oc>
    <nc r="E107">
      <v>1595.5</v>
    </nc>
  </rcc>
  <rcc rId="702" sId="1" numFmtId="4">
    <oc r="E109">
      <v>800</v>
    </oc>
    <nc r="E109">
      <v>2751.8</v>
    </nc>
  </rcc>
  <rcc rId="703" sId="1" numFmtId="4">
    <oc r="E115">
      <v>0</v>
    </oc>
    <nc r="E115">
      <v>122.5</v>
    </nc>
  </rcc>
  <rcc rId="704" sId="1" numFmtId="4">
    <oc r="E116">
      <v>0</v>
    </oc>
    <nc r="E116">
      <v>269.5</v>
    </nc>
  </rcc>
  <rcc rId="705" sId="1" numFmtId="4">
    <oc r="E117">
      <v>4537.5</v>
    </oc>
    <nc r="E117">
      <v>5612.1</v>
    </nc>
  </rcc>
  <rcc rId="706" sId="1" numFmtId="4">
    <oc r="E118">
      <v>0</v>
    </oc>
    <nc r="E118">
      <v>56330.8</v>
    </nc>
  </rcc>
  <rcc rId="707" sId="1" numFmtId="4">
    <oc r="E119">
      <v>2775.4</v>
    </oc>
    <nc r="E119">
      <v>5465.1</v>
    </nc>
  </rcc>
  <rcc rId="708" sId="1" numFmtId="4">
    <oc r="E123">
      <v>459.6</v>
    </oc>
    <nc r="E123">
      <v>678.7</v>
    </nc>
  </rcc>
  <rcc rId="709" sId="1" numFmtId="4">
    <oc r="E122">
      <v>527.29999999999995</v>
    </oc>
    <nc r="E122">
      <f>E123+E124</f>
    </nc>
  </rcc>
  <rcc rId="710" sId="1" numFmtId="4">
    <oc r="E126">
      <v>72.900000000000006</v>
    </oc>
    <nc r="E126">
      <v>746.4</v>
    </nc>
  </rcc>
  <rcc rId="711" sId="1" numFmtId="4">
    <oc r="E128">
      <v>900</v>
    </oc>
    <nc r="E128">
      <v>1600</v>
    </nc>
  </rcc>
  <rcc rId="712" sId="1" numFmtId="4">
    <oc r="E136">
      <v>0</v>
    </oc>
    <nc r="E136">
      <v>9520.2000000000007</v>
    </nc>
  </rcc>
  <rcc rId="713" sId="1" numFmtId="4">
    <oc r="E137">
      <v>29404.2</v>
    </oc>
    <nc r="E137">
      <v>47964.6</v>
    </nc>
  </rcc>
  <rcc rId="714" sId="1" numFmtId="4">
    <oc r="E138">
      <v>2150.1</v>
    </oc>
    <nc r="E138">
      <v>4850</v>
    </nc>
  </rcc>
  <rcc rId="715" sId="1" numFmtId="4">
    <oc r="E142">
      <f>E143+E144</f>
    </oc>
    <nc r="E142">
      <f>E143+E144</f>
    </nc>
  </rcc>
  <rcc rId="716" sId="1" numFmtId="4">
    <oc r="E143">
      <v>5747</v>
    </oc>
    <nc r="E143">
      <v>9817.6</v>
    </nc>
  </rcc>
  <rcc rId="717" sId="1" numFmtId="4">
    <oc r="E144">
      <v>1108.0999999999999</v>
    </oc>
    <nc r="E144">
      <v>1113.3</v>
    </nc>
  </rcc>
  <rcc rId="718" sId="1" numFmtId="4">
    <oc r="E146">
      <v>6326.7</v>
    </oc>
    <nc r="E146">
      <v>9101.4</v>
    </nc>
  </rcc>
  <rcc rId="719" sId="1" numFmtId="4">
    <oc r="E147">
      <v>87.8</v>
    </oc>
    <nc r="E147">
      <v>146.5</v>
    </nc>
  </rcc>
  <rcc rId="720" sId="1" numFmtId="4">
    <oc r="E149">
      <v>440.6</v>
    </oc>
    <nc r="E149">
      <v>1683.1</v>
    </nc>
  </rcc>
  <rcc rId="721" sId="1" numFmtId="4">
    <oc r="E152">
      <v>463.6</v>
    </oc>
    <nc r="E152">
      <v>831</v>
    </nc>
  </rcc>
  <rcc rId="722" sId="1" numFmtId="4">
    <oc r="E151">
      <v>463.6</v>
    </oc>
    <nc r="E151">
      <f>E152</f>
    </nc>
  </rcc>
  <rcc rId="723" sId="1" numFmtId="4">
    <oc r="D157">
      <v>186621.1</v>
    </oc>
    <nc r="D157">
      <v>194490.8</v>
    </nc>
  </rcc>
  <rcc rId="724" sId="1" numFmtId="4">
    <oc r="E155">
      <v>6326.7</v>
    </oc>
    <nc r="E155">
      <v>9101.4</v>
    </nc>
  </rcc>
  <rcc rId="725" sId="1" numFmtId="4">
    <oc r="E157">
      <v>38258.400000000001</v>
    </oc>
    <nc r="E157">
      <v>132480.1</v>
    </nc>
  </rcc>
  <rcc rId="726" sId="1">
    <oc r="E134">
      <f>E137+E138+E142</f>
    </oc>
    <nc r="E134">
      <f>E137+E142+E138+E139+E140+E136+E141+E150</f>
    </nc>
  </rcc>
  <rcc rId="727" sId="1">
    <oc r="F134">
      <f>F137+F138+F142+F136</f>
    </oc>
    <nc r="F134">
      <f>F137+F142+F138+F139+F140+F136+F141+F150</f>
    </nc>
  </rcc>
  <rcc rId="728" sId="1" numFmtId="4">
    <oc r="G56">
      <v>888.2</v>
    </oc>
    <nc r="G56">
      <v>2023.2</v>
    </nc>
  </rcc>
  <rcc rId="729" sId="1" numFmtId="4">
    <oc r="G57">
      <v>4983.8</v>
    </oc>
    <nc r="G57">
      <v>7636.8</v>
    </nc>
  </rcc>
  <rcc rId="730" sId="1" numFmtId="4">
    <oc r="G58">
      <v>2414.5</v>
    </oc>
    <nc r="G58">
      <v>3501</v>
    </nc>
  </rcc>
  <rcc rId="731" sId="1" numFmtId="4">
    <oc r="G60">
      <v>2414.5</v>
    </oc>
    <nc r="G60">
      <v>3501</v>
    </nc>
  </rcc>
  <rcc rId="732" sId="1" numFmtId="4">
    <oc r="G64">
      <v>0</v>
    </oc>
    <nc r="G64">
      <v>7588.3</v>
    </nc>
  </rcc>
  <rcc rId="733" sId="1" numFmtId="4">
    <oc r="G66">
      <v>1491.1</v>
    </oc>
    <nc r="G66">
      <v>2214.3000000000002</v>
    </nc>
  </rcc>
  <rcc rId="734" sId="1" numFmtId="4">
    <oc r="G71">
      <v>5527.1</v>
    </oc>
    <nc r="G71">
      <v>9043</v>
    </nc>
  </rcc>
  <rcc rId="735" sId="1" numFmtId="4">
    <oc r="G73">
      <v>3338.8</v>
    </oc>
    <nc r="G73">
      <v>5005.8</v>
    </nc>
  </rcc>
  <rcc rId="736" sId="1" numFmtId="4">
    <oc r="G78">
      <v>5723.9</v>
    </oc>
    <nc r="G78">
      <v>9334.2999999999993</v>
    </nc>
  </rcc>
  <rcc rId="737" sId="1" numFmtId="4">
    <oc r="G84">
      <v>15065.5</v>
    </oc>
    <nc r="G84">
      <v>20164.400000000001</v>
    </nc>
  </rcc>
  <rcc rId="738" sId="1" numFmtId="4">
    <oc r="G88">
      <f>93271.2+8597.3</f>
    </oc>
    <nc r="G88">
      <v>171159</v>
    </nc>
  </rcc>
  <rcc rId="739" sId="1" numFmtId="4">
    <oc r="G94">
      <v>93271.2</v>
    </oc>
    <nc r="G94">
      <f>G95+G96</f>
    </nc>
  </rcc>
  <rcc rId="740" sId="1" numFmtId="4">
    <oc r="G95">
      <v>80388.399999999994</v>
    </oc>
    <nc r="G95">
      <v>133764.9</v>
    </nc>
  </rcc>
  <rcc rId="741" sId="1" numFmtId="4">
    <oc r="G96">
      <v>12882.8</v>
    </oc>
    <nc r="G96">
      <v>16249.9</v>
    </nc>
  </rcc>
  <rcc rId="742" sId="1" numFmtId="4">
    <oc r="G98">
      <v>52579.1</v>
    </oc>
    <nc r="G98">
      <v>79582.2</v>
    </nc>
  </rcc>
  <rcc rId="743" sId="1" numFmtId="4">
    <oc r="G99">
      <v>1322.7</v>
    </oc>
    <nc r="G99">
      <v>2764.8</v>
    </nc>
  </rcc>
  <rcc rId="744" sId="1" numFmtId="4">
    <oc r="G101">
      <v>39369.4</v>
    </oc>
    <nc r="G101">
      <v>67667.7</v>
    </nc>
  </rcc>
  <rcc rId="745" sId="1" numFmtId="4">
    <oc r="G102">
      <f>41184.6+8879.3</f>
    </oc>
    <nc r="G102">
      <v>428669.1</v>
    </nc>
  </rcc>
  <rcc rId="746" sId="1" numFmtId="4">
    <oc r="G104">
      <v>38584.6</v>
    </oc>
    <nc r="G104">
      <v>404139.1</v>
    </nc>
  </rcc>
  <rcc rId="747" sId="1" numFmtId="4">
    <oc r="G105">
      <f>G107+G109</f>
    </oc>
    <nc r="G105">
      <v>4347.3</v>
    </nc>
  </rcc>
  <rcc rId="748" sId="1" numFmtId="4">
    <oc r="G107">
      <v>1025.3</v>
    </oc>
    <nc r="G107">
      <v>1595.5</v>
    </nc>
  </rcc>
  <rcc rId="749" sId="1" numFmtId="4">
    <oc r="G109">
      <v>800</v>
    </oc>
    <nc r="G109">
      <v>2751.8</v>
    </nc>
  </rcc>
  <rcc rId="750" sId="1" numFmtId="4">
    <oc r="G111">
      <v>155040.4</v>
    </oc>
    <nc r="G111">
      <v>605600.4</v>
    </nc>
  </rcc>
  <rcc rId="751" sId="1" numFmtId="4">
    <oc r="G115">
      <v>0</v>
    </oc>
    <nc r="G115">
      <v>122.5</v>
    </nc>
  </rcc>
  <rcc rId="752" sId="1" numFmtId="4">
    <oc r="G116">
      <v>0</v>
    </oc>
    <nc r="G116">
      <v>269.5</v>
    </nc>
  </rcc>
  <rcc rId="753" sId="1" numFmtId="4">
    <oc r="G117">
      <v>4537.5</v>
    </oc>
    <nc r="G117">
      <v>5612.1</v>
    </nc>
  </rcc>
  <rcc rId="754" sId="1" numFmtId="4">
    <oc r="G118">
      <v>0</v>
    </oc>
    <nc r="G118">
      <v>56330.8</v>
    </nc>
  </rcc>
  <rcc rId="755" sId="1" numFmtId="4">
    <oc r="G119">
      <v>2775.4</v>
    </oc>
    <nc r="G119">
      <v>5465.1</v>
    </nc>
  </rcc>
  <rcc rId="756" sId="1" numFmtId="4">
    <oc r="G120">
      <f>G122</f>
    </oc>
    <nc r="G120">
      <f>G122</f>
    </nc>
  </rcc>
  <rcc rId="757" sId="1" numFmtId="4">
    <oc r="G122">
      <v>527.29999999999995</v>
    </oc>
    <nc r="G122">
      <v>746.4</v>
    </nc>
  </rcc>
  <rcc rId="758" sId="1" numFmtId="4">
    <oc r="G123">
      <v>459.6</v>
    </oc>
    <nc r="G123">
      <v>678.7</v>
    </nc>
  </rcc>
  <rcc rId="759" sId="1" numFmtId="4">
    <oc r="G126">
      <v>72.900000000000006</v>
    </oc>
    <nc r="G126">
      <v>746.4</v>
    </nc>
  </rcc>
  <rcc rId="760" sId="1" numFmtId="4">
    <oc r="G128">
      <v>900</v>
    </oc>
    <nc r="G128">
      <v>1600</v>
    </nc>
  </rcc>
  <rcc rId="761" sId="1" numFmtId="4">
    <oc r="G137">
      <v>29404.2</v>
    </oc>
    <nc r="G137">
      <v>47964.6</v>
    </nc>
  </rcc>
  <rcc rId="762" sId="1" numFmtId="4">
    <oc r="G138">
      <v>2150.1</v>
    </oc>
    <nc r="G138">
      <v>4850</v>
    </nc>
  </rcc>
  <rcc rId="763" sId="1" numFmtId="4">
    <oc r="G143">
      <v>5747</v>
    </oc>
    <nc r="G143">
      <v>9817.6</v>
    </nc>
  </rcc>
  <rcc rId="764" sId="1" numFmtId="4">
    <oc r="G144">
      <v>1108.0999999999999</v>
    </oc>
    <nc r="G144">
      <v>1113.3</v>
    </nc>
  </rcc>
  <rcc rId="765" sId="1" numFmtId="4">
    <oc r="G146">
      <v>6326.7</v>
    </oc>
    <nc r="G146">
      <v>9101.4</v>
    </nc>
  </rcc>
  <rcc rId="766" sId="1" numFmtId="4">
    <oc r="G147">
      <v>87.8</v>
    </oc>
    <nc r="G147">
      <v>146.5</v>
    </nc>
  </rcc>
  <rcc rId="767" sId="1" numFmtId="4">
    <oc r="G149">
      <v>440.6</v>
    </oc>
    <nc r="G149">
      <v>1683.1</v>
    </nc>
  </rcc>
  <rcc rId="768" sId="1" numFmtId="4">
    <oc r="G152">
      <v>463.6</v>
    </oc>
    <nc r="G152">
      <v>831</v>
    </nc>
  </rcc>
  <rcc rId="769" sId="1" numFmtId="4">
    <oc r="G155">
      <v>6326.7</v>
    </oc>
    <nc r="G155">
      <v>9101.4</v>
    </nc>
  </rcc>
  <rcc rId="770" sId="1" numFmtId="4">
    <oc r="G157">
      <v>38258.400000000001</v>
    </oc>
    <nc r="G157">
      <v>132480.1</v>
    </nc>
  </rcc>
  <rcc rId="771" sId="1" numFmtId="4">
    <oc r="G142">
      <f>G143+G144</f>
    </oc>
    <nc r="G142">
      <f>G143+G144</f>
    </nc>
  </rcc>
  <rcc rId="772" sId="1" odxf="1" dxf="1" numFmtId="4">
    <oc r="G151">
      <v>463.6</v>
    </oc>
    <nc r="G151">
      <f>G152</f>
    </nc>
    <ndxf>
      <alignment wrapText="0" readingOrder="0"/>
    </ndxf>
  </rcc>
  <rfmt sheetId="1" sqref="E5:G5">
    <dxf>
      <fill>
        <patternFill patternType="none">
          <bgColor auto="1"/>
        </patternFill>
      </fill>
    </dxf>
  </rfmt>
  <rcc rId="773" sId="1">
    <oc r="F112">
      <f>F113+F134+F151+F131</f>
    </oc>
    <nc r="F112">
      <f>F113+F134+F151+F131</f>
    </nc>
  </rcc>
  <rcc rId="774" sId="1">
    <oc r="G112">
      <f>G113+G134+G151+G131</f>
    </oc>
    <nc r="G112">
      <f>G113+G134+G151+G131</f>
    </nc>
  </rcc>
  <rcc rId="775" sId="1">
    <oc r="G134">
      <f>G137+G138+G142+G136</f>
    </oc>
    <nc r="G134">
      <f>G137+G142+G138+G139+G140+G136+G141+G150</f>
    </nc>
  </rcc>
  <rcc rId="776" sId="1" numFmtId="4">
    <oc r="G136">
      <v>0</v>
    </oc>
    <nc r="G136">
      <v>9520.2000000000007</v>
    </nc>
  </rcc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627" sId="1">
    <oc r="E4" t="inlineStr">
      <is>
        <t>План 1 полугодия на 01.10.2018 г.</t>
      </is>
    </oc>
    <nc r="E4" t="inlineStr">
      <is>
        <t>План 9 месяцев на 01.10.2018 г.</t>
      </is>
    </nc>
  </rcc>
  <rcc rId="628" sId="1" numFmtId="4">
    <oc r="F160">
      <v>3144</v>
    </oc>
    <nc r="F160">
      <v>5098.3</v>
    </nc>
  </rcc>
  <rcc rId="629" sId="1" numFmtId="4">
    <oc r="F161">
      <v>551.79999999999995</v>
    </oc>
    <nc r="F161">
      <v>613</v>
    </nc>
  </rcc>
  <rcc rId="630" sId="1" numFmtId="4">
    <oc r="F163">
      <v>3219.9</v>
    </oc>
    <nc r="F163">
      <v>5129.1000000000004</v>
    </nc>
  </rcc>
  <rcc rId="631" sId="1" numFmtId="4">
    <oc r="F164">
      <v>27.2</v>
    </oc>
    <nc r="F164">
      <v>41.1</v>
    </nc>
  </rcc>
  <rcc rId="632" sId="1" numFmtId="4">
    <oc r="F165">
      <v>425.3</v>
    </oc>
    <nc r="F165">
      <v>432.1</v>
    </nc>
  </rcc>
  <rcc rId="633" sId="1" numFmtId="4">
    <oc r="F166">
      <v>0</v>
    </oc>
    <nc r="F166">
      <v>37</v>
    </nc>
  </rcc>
  <rcc rId="634" sId="1" numFmtId="4">
    <oc r="F167">
      <v>23.4</v>
    </oc>
    <nc r="F167">
      <v>72</v>
    </nc>
  </rcc>
  <rcc rId="635" sId="1" numFmtId="4">
    <oc r="F171">
      <v>167.4</v>
    </oc>
    <nc r="F171">
      <v>949.7</v>
    </nc>
  </rcc>
  <rcc rId="636" sId="1" numFmtId="4">
    <oc r="F158">
      <v>6661</v>
    </oc>
    <nc r="F158">
      <f>F159</f>
    </nc>
  </rcc>
  <rcc rId="637" sId="1" numFmtId="4">
    <oc r="F174">
      <v>21784.400000000001</v>
    </oc>
    <nc r="F174">
      <v>34502</v>
    </nc>
  </rcc>
  <rcc rId="638" sId="1" numFmtId="4">
    <oc r="F176">
      <v>3244.2</v>
    </oc>
    <nc r="F176">
      <v>4323.8999999999996</v>
    </nc>
  </rcc>
  <rcc rId="639" sId="1" numFmtId="4">
    <oc r="F178">
      <v>20001.3</v>
    </oc>
    <nc r="F178">
      <v>32924.300000000003</v>
    </nc>
  </rcc>
  <rcc rId="640" sId="1" numFmtId="4">
    <oc r="F179">
      <v>138.30000000000001</v>
    </oc>
    <nc r="F179">
      <v>205.6</v>
    </nc>
  </rcc>
  <rcc rId="641" sId="1" numFmtId="4">
    <oc r="F180">
      <v>4418.6000000000004</v>
    </oc>
    <nc r="F180">
      <v>4672.5</v>
    </nc>
  </rcc>
  <rcc rId="642" sId="1" numFmtId="4">
    <oc r="F181">
      <v>0</v>
    </oc>
    <nc r="F181">
      <v>265.89999999999998</v>
    </nc>
  </rcc>
  <rcc rId="643" sId="1" numFmtId="4">
    <oc r="F182">
      <v>470.4</v>
    </oc>
    <nc r="F182">
      <v>757.5</v>
    </nc>
  </rcc>
  <rcc rId="644" sId="1" numFmtId="4">
    <oc r="F186">
      <v>688.9</v>
    </oc>
    <nc r="F186">
      <v>9924.2999999999993</v>
    </nc>
  </rcc>
  <rcc rId="645" sId="1" numFmtId="4">
    <oc r="F172">
      <v>48750.2</v>
    </oc>
    <nc r="F172">
      <f>F173</f>
    </nc>
  </rcc>
  <rcc rId="646" sId="1" numFmtId="4">
    <oc r="F196">
      <v>3440</v>
    </oc>
    <nc r="F196">
      <v>4938</v>
    </nc>
  </rcc>
  <rcc rId="647" sId="1" numFmtId="4">
    <oc r="F197">
      <v>12.2</v>
    </oc>
    <nc r="F197">
      <v>19.399999999999999</v>
    </nc>
  </rcc>
  <rcc rId="648" sId="1" numFmtId="4">
    <oc r="F198">
      <v>732.9</v>
    </oc>
    <nc r="F198">
      <v>769.5</v>
    </nc>
  </rcc>
  <rcc rId="649" sId="1" numFmtId="4">
    <oc r="F199">
      <v>0</v>
    </oc>
    <nc r="F199">
      <v>71.2</v>
    </nc>
  </rcc>
  <rcc rId="650" sId="1" numFmtId="4">
    <oc r="F204">
      <v>1423.2</v>
    </oc>
    <nc r="F204">
      <v>1801.1</v>
    </nc>
  </rcc>
  <rcc rId="651" sId="1" numFmtId="4">
    <oc r="F191">
      <v>7715.4</v>
    </oc>
    <nc r="F191">
      <f>F192</f>
    </nc>
  </rcc>
  <rcc rId="652" sId="1" numFmtId="4">
    <oc r="F200">
      <v>113.7</v>
    </oc>
    <nc r="F200">
      <v>116.2</v>
    </nc>
  </rcc>
  <rcv guid="{24A27F03-1973-491C-B5BB-96E92A647E6D}" action="delete"/>
  <rdn rId="0" localSheetId="1" customView="1" name="Z_24A27F03_1973_491C_B5BB_96E92A647E6D_.wvu.PrintArea" hidden="1" oldHidden="1">
    <formula>'Анализ бюджета'!$A$1:$L$226</formula>
    <oldFormula>'Анализ бюджета'!$A$1:$L$226</oldFormula>
  </rdn>
  <rdn rId="0" localSheetId="1" customView="1" name="Z_24A27F03_1973_491C_B5BB_96E92A647E6D_.wvu.PrintTitles" hidden="1" oldHidden="1">
    <formula>'Анализ бюджета'!$4:$5</formula>
    <oldFormula>'Анализ бюджета'!$4:$5</oldFormula>
  </rdn>
  <rdn rId="0" localSheetId="1" customView="1" name="Z_24A27F03_1973_491C_B5BB_96E92A647E6D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24A27F03-1973-491C-B5BB-96E92A647E6D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569" sId="1" numFmtId="4">
    <nc r="E5">
      <v>5</v>
    </nc>
  </rcc>
  <rcc rId="570" sId="1">
    <oc r="A2" t="inlineStr">
      <is>
        <t>Анализ исполнения  бюджета муниципального образования город Энгельс за  1 полугодие 2018 года</t>
      </is>
    </oc>
    <nc r="A2" t="inlineStr">
      <is>
        <t>Анализ исполнения  бюджета муниципального образования город Энгельс за  9 месяцев 2018 года</t>
      </is>
    </nc>
  </rcc>
  <rfmt sheetId="1" sqref="D5">
    <dxf>
      <fill>
        <patternFill patternType="solid">
          <bgColor rgb="FFFFFF00"/>
        </patternFill>
      </fill>
    </dxf>
  </rfmt>
  <rfmt sheetId="1" sqref="E5">
    <dxf>
      <fill>
        <patternFill patternType="solid">
          <bgColor rgb="FFFFFF00"/>
        </patternFill>
      </fill>
    </dxf>
  </rfmt>
  <rfmt sheetId="1" sqref="F5:G5">
    <dxf>
      <fill>
        <patternFill patternType="solid">
          <bgColor rgb="FFFFFF00"/>
        </patternFill>
      </fill>
    </dxf>
  </rfmt>
  <rcc rId="571" sId="1">
    <oc r="D4" t="inlineStr">
      <is>
        <t>Уточненный  годовой план на 01.07.2018 г.</t>
      </is>
    </oc>
    <nc r="D4" t="inlineStr">
      <is>
        <t>Уточненный  годовой план на 01.10.2018 г.</t>
      </is>
    </nc>
  </rcc>
  <rcc rId="572" sId="1">
    <oc r="E4" t="inlineStr">
      <is>
        <t>План 1 полугодия на 01.07.2018 г.</t>
      </is>
    </oc>
    <nc r="E4" t="inlineStr">
      <is>
        <t>План 1 полугодия на 01.10.2018 г.</t>
      </is>
    </nc>
  </rcc>
  <rcc rId="573" sId="1">
    <oc r="F4" t="inlineStr">
      <is>
        <t>Фактическое
исполнение
на 01.07.2017 г.</t>
      </is>
    </oc>
    <nc r="F4" t="inlineStr">
      <is>
        <t>Фактическое
исполнение
на 01.10.2017 г.</t>
      </is>
    </nc>
  </rcc>
  <rcc rId="574" sId="1">
    <oc r="G4" t="inlineStr">
      <is>
        <t>Фактическое
исполнение
на 01.07.2018 г.</t>
      </is>
    </oc>
    <nc r="G4" t="inlineStr">
      <is>
        <t>Фактическое
исполнение
на 01.10.2018 г.</t>
      </is>
    </nc>
  </rcc>
  <rcc rId="575" sId="1" numFmtId="4">
    <oc r="F56">
      <v>893.8</v>
    </oc>
    <nc r="F56">
      <v>1167.2</v>
    </nc>
  </rcc>
  <rcc rId="576" sId="1" numFmtId="4">
    <oc r="F57">
      <v>4026.3</v>
    </oc>
    <nc r="F57">
      <v>5463.4</v>
    </nc>
  </rcc>
  <rcc rId="577" sId="1" numFmtId="4">
    <oc r="F58">
      <v>1501.5</v>
    </oc>
    <nc r="F58">
      <v>2230.6</v>
    </nc>
  </rcc>
  <rcc rId="578" sId="1" numFmtId="4">
    <oc r="F60">
      <v>1945.5</v>
    </oc>
    <nc r="F60">
      <v>2224.6</v>
    </nc>
  </rcc>
  <rcc rId="579" sId="1" numFmtId="4">
    <oc r="F66">
      <v>1008.6</v>
    </oc>
    <nc r="F66">
      <v>1531.6</v>
    </nc>
  </rcc>
  <rcc rId="580" sId="1" numFmtId="4">
    <oc r="F71">
      <v>4549.7</v>
    </oc>
    <nc r="F71">
      <v>6130.2</v>
    </nc>
  </rcc>
  <rcc rId="581" sId="1" numFmtId="4">
    <oc r="F73">
      <v>864.4</v>
    </oc>
    <nc r="F73">
      <v>1190.4000000000001</v>
    </nc>
  </rcc>
  <rcc rId="582" sId="1" numFmtId="4">
    <oc r="F78">
      <v>6056.5</v>
    </oc>
    <nc r="F78">
      <v>9297.4</v>
    </nc>
  </rcc>
  <rcc rId="583" sId="1" numFmtId="4">
    <oc r="F84">
      <v>15393.3</v>
    </oc>
    <nc r="F84">
      <v>18923.8</v>
    </nc>
  </rcc>
  <rcc rId="584" sId="1" numFmtId="4">
    <oc r="F88">
      <v>103698.6</v>
    </oc>
    <nc r="F88">
      <v>141926.70000000001</v>
    </nc>
  </rcc>
  <rcc rId="585" sId="1" numFmtId="4">
    <oc r="F95">
      <v>71541.3</v>
    </oc>
    <nc r="F95">
      <v>10115.799999999999</v>
    </nc>
  </rcc>
  <rcc rId="586" sId="1" numFmtId="4">
    <oc r="F96">
      <v>29976.1</v>
    </oc>
    <nc r="F96">
      <v>30924.1</v>
    </nc>
  </rcc>
  <rcc rId="587" sId="1" numFmtId="4">
    <oc r="F98">
      <v>47295.6</v>
    </oc>
    <nc r="F98">
      <v>68583.3</v>
    </nc>
  </rcc>
  <rcc rId="588" sId="1" numFmtId="4">
    <oc r="F99">
      <v>2099.6</v>
    </oc>
    <nc r="F99">
      <v>2308.6999999999998</v>
    </nc>
  </rcc>
  <rcc rId="589" sId="1" numFmtId="4">
    <oc r="F100">
      <v>341.9</v>
    </oc>
    <nc r="F100">
      <v>521.9</v>
    </nc>
  </rcc>
  <rcc rId="590" sId="1" numFmtId="4">
    <oc r="F101">
      <v>51780.2</v>
    </oc>
    <nc r="F101">
      <v>67626</v>
    </nc>
  </rcc>
  <rcc rId="591" sId="1" numFmtId="4">
    <oc r="F102">
      <v>35199.5</v>
    </oc>
    <nc r="F102">
      <v>225574.6</v>
    </nc>
  </rcc>
  <rcc rId="592" sId="1" numFmtId="4">
    <oc r="F107">
      <f>1148.1+9.8</f>
    </oc>
    <nc r="F107">
      <f>1533.8+9.8</f>
    </nc>
  </rcc>
  <rcc rId="593" sId="1" numFmtId="4">
    <oc r="F111">
      <v>37380.6</v>
    </oc>
    <nc r="F111">
      <v>228461.4</v>
    </nc>
  </rcc>
  <rcc rId="594" sId="1" numFmtId="4">
    <oc r="F116">
      <v>73.599999999999994</v>
    </oc>
    <nc r="F116">
      <v>120.6</v>
    </nc>
  </rcc>
  <rcc rId="595" sId="1" numFmtId="4">
    <oc r="F117">
      <v>287.3</v>
    </oc>
    <nc r="F117">
      <v>5397.5</v>
    </nc>
  </rcc>
  <rcc rId="596" sId="1" numFmtId="4">
    <oc r="F118">
      <v>20</v>
    </oc>
    <nc r="F118">
      <v>2423.5</v>
    </nc>
  </rcc>
  <rcc rId="597" sId="1" numFmtId="4">
    <oc r="F119">
      <v>3419.2</v>
    </oc>
    <nc r="F119">
      <v>7564.2</v>
    </nc>
  </rcc>
  <rcc rId="598" sId="1" numFmtId="4">
    <oc r="F122">
      <f>F123+F124</f>
    </oc>
    <nc r="F122">
      <v>930</v>
    </nc>
  </rcc>
  <rcc rId="599" sId="1" numFmtId="4">
    <oc r="F120">
      <v>902.2</v>
    </oc>
    <nc r="F120">
      <f>F122</f>
    </nc>
  </rcc>
  <rcc rId="600" sId="1" numFmtId="4">
    <oc r="F123">
      <v>692.7</v>
    </oc>
    <nc r="F123">
      <v>720.5</v>
    </nc>
  </rcc>
  <rcc rId="601" sId="1" numFmtId="4">
    <oc r="F126">
      <v>902.2</v>
    </oc>
    <nc r="F126">
      <v>905.2</v>
    </nc>
  </rcc>
  <rcc rId="602" sId="1" numFmtId="4">
    <oc r="F127">
      <v>0</v>
    </oc>
    <nc r="F127">
      <v>24.8</v>
    </nc>
  </rcc>
  <rcc rId="603" sId="1" numFmtId="4">
    <oc r="F130">
      <v>216.6</v>
    </oc>
    <nc r="F130">
      <v>169.6</v>
    </nc>
  </rcc>
  <rcc rId="604" sId="1" numFmtId="4">
    <oc r="F136">
      <v>0</v>
    </oc>
    <nc r="F136">
      <v>21636.5</v>
    </nc>
  </rcc>
  <rcc rId="605" sId="1" numFmtId="4">
    <oc r="F137">
      <v>31230.7</v>
    </oc>
    <nc r="F137">
      <v>42556.6</v>
    </nc>
  </rcc>
  <rcc rId="606" sId="1" numFmtId="4">
    <oc r="F138">
      <v>2632.6</v>
    </oc>
    <nc r="F138">
      <v>2932.6</v>
    </nc>
  </rcc>
  <rcc rId="607" sId="1" numFmtId="4">
    <oc r="F143">
      <v>4919</v>
    </oc>
    <nc r="F143">
      <v>11030.9</v>
    </nc>
  </rcc>
  <rcc rId="608" sId="1" numFmtId="4">
    <oc r="F146">
      <v>5113.3999999999996</v>
    </oc>
    <nc r="F146">
      <v>7813.9</v>
    </nc>
  </rcc>
  <rcc rId="609" sId="1" numFmtId="4">
    <oc r="F147">
      <v>252.3</v>
    </oc>
    <nc r="F147">
      <v>309.89999999999998</v>
    </nc>
  </rcc>
  <rcc rId="610" sId="1" numFmtId="4">
    <oc r="F149">
      <v>678.6</v>
    </oc>
    <nc r="F149">
      <v>678.5</v>
    </nc>
  </rcc>
  <rcc rId="611" sId="1" numFmtId="4">
    <oc r="F152">
      <v>402.8</v>
    </oc>
    <nc r="F152">
      <v>603.9</v>
    </nc>
  </rcc>
  <rcc rId="612" sId="1" numFmtId="4">
    <oc r="F155">
      <v>5113.3999999999996</v>
    </oc>
    <nc r="F155">
      <v>7979.3</v>
    </nc>
  </rcc>
  <rcc rId="613" sId="1" numFmtId="4">
    <oc r="F157">
      <v>32950.699999999997</v>
    </oc>
    <nc r="F157">
      <v>68616.600000000006</v>
    </nc>
  </rcc>
  <rcc rId="614" sId="1">
    <oc r="F134">
      <f>F137+F138+F142</f>
    </oc>
    <nc r="F134">
      <f>F137+F138+F142+F136</f>
    </nc>
  </rcc>
  <rcc rId="615" sId="1">
    <oc r="G134">
      <f>G137+G142+G138+G139+G140+G136+G141+G150</f>
    </oc>
    <nc r="G134">
      <f>G137+G138+G142+G136</f>
    </nc>
  </rcc>
  <rcc rId="616" sId="1" numFmtId="4">
    <oc r="F158">
      <f>F159</f>
    </oc>
    <nc r="F158">
      <v>6661</v>
    </nc>
  </rcc>
  <rcc rId="617" sId="1" numFmtId="4">
    <oc r="F172">
      <f>F173</f>
    </oc>
    <nc r="F172">
      <v>48750.2</v>
    </nc>
  </rcc>
  <rcc rId="618" sId="1" numFmtId="4">
    <oc r="F189">
      <v>218.9</v>
    </oc>
    <nc r="F189">
      <v>306.5</v>
    </nc>
  </rcc>
  <rcc rId="619" sId="1" numFmtId="4">
    <oc r="F193">
      <v>3677.3</v>
    </oc>
    <nc r="F193">
      <v>5246.9</v>
    </nc>
  </rcc>
  <rcc rId="620" sId="1" numFmtId="4">
    <oc r="F194">
      <v>621.5</v>
    </oc>
    <nc r="F194">
      <v>667.4</v>
    </nc>
  </rcc>
  <rcc rId="621" sId="1" numFmtId="4">
    <oc r="F191">
      <f>F192</f>
    </oc>
    <nc r="F191">
      <v>7715.4</v>
    </nc>
  </rcc>
  <rcc rId="622" sId="1" numFmtId="4">
    <oc r="F206">
      <v>7543</v>
    </oc>
    <nc r="F206">
      <v>10740</v>
    </nc>
  </rcc>
  <rcc rId="623" sId="1" numFmtId="4">
    <oc r="F208">
      <v>26000</v>
    </oc>
    <nc r="F208">
      <v>81850</v>
    </nc>
  </rcc>
  <rfmt sheetId="1" sqref="F5">
    <dxf>
      <fill>
        <patternFill patternType="none">
          <bgColor auto="1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806" sId="1" numFmtId="4">
    <oc r="F214">
      <v>90000</v>
    </oc>
    <nc r="F214">
      <v>148500</v>
    </nc>
  </rcc>
  <rcc rId="807" sId="1" numFmtId="4">
    <oc r="F215">
      <v>-90000</v>
    </oc>
    <nc r="F215">
      <v>-148500</v>
    </nc>
  </rcc>
  <rcc rId="808" sId="1" numFmtId="4">
    <oc r="F217">
      <v>-388965.2</v>
    </oc>
    <nc r="F217">
      <v>-813056.8</v>
    </nc>
  </rcc>
  <rcc rId="809" sId="1" numFmtId="4">
    <oc r="F218">
      <v>377388.4</v>
    </oc>
    <nc r="F218">
      <v>813712.4</v>
    </nc>
  </rcc>
  <rcv guid="{0C520A02-E04D-4239-829B-D09BBD6B73A5}" action="delete"/>
  <rdn rId="0" localSheetId="1" customView="1" name="Z_0C520A02_E04D_4239_829B_D09BBD6B73A5_.wvu.PrintArea" hidden="1" oldHidden="1">
    <formula>'Анализ бюджета'!$A$1:$L$225</formula>
    <oldFormula>'Анализ бюджета'!$A$1:$L$225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бюджета'!$60:$62,'Анализ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бюджета'!$152:$152,'Анализ бюджета'!$155:$155,'Анализ бюджета'!$167:$169,'Анализ бюджета'!$174:$174,'Анализ бюджета'!$182:$184,'Анализ бюджета'!$186:$186,'Анализ бюджета'!$189:$189,'Анализ бюджета'!$200:$202,'Анализ бюджета'!$219:$225</formula>
    <oldFormula>'Анализ бюджета'!$60:$62,'Анализ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бюджета'!$152:$152,'Анализ бюджета'!$155:$155,'Анализ бюджета'!$167:$169,'Анализ бюджета'!$174:$174,'Анализ бюджета'!$182:$184,'Анализ бюджета'!$186:$186,'Анализ бюджета'!$189:$189,'Анализ бюджета'!$200:$202,'Анализ бюджета'!$219:$225</oldFormula>
  </rdn>
  <rcv guid="{0C520A02-E04D-4239-829B-D09BBD6B73A5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1" sqref="C3">
    <dxf>
      <fill>
        <patternFill patternType="solid">
          <bgColor rgb="FFFFFF00"/>
        </patternFill>
      </fill>
    </dxf>
  </rfmt>
  <rcc rId="786" sId="1" numFmtId="4">
    <oc r="F10">
      <v>125985.3</v>
    </oc>
    <nc r="F10">
      <v>181809.1</v>
    </nc>
  </rcc>
  <rcc rId="787" sId="1" numFmtId="4">
    <oc r="F12">
      <v>8680.4</v>
    </oc>
    <nc r="F12">
      <v>13738.2</v>
    </nc>
  </rcc>
  <rcc rId="788" sId="1" numFmtId="4">
    <oc r="F15">
      <v>5593.2</v>
    </oc>
    <nc r="F15">
      <v>6322.1</v>
    </nc>
  </rcc>
  <rcc rId="789" sId="1" numFmtId="4">
    <oc r="F18">
      <v>15822.4</v>
    </oc>
    <nc r="F18">
      <v>48779.199999999997</v>
    </nc>
  </rcc>
  <rcc rId="790" sId="1" numFmtId="4">
    <oc r="F20">
      <v>47623.1</v>
    </oc>
    <nc r="F20">
      <v>68891.100000000006</v>
    </nc>
  </rcc>
  <rcc rId="791" sId="1" numFmtId="4">
    <oc r="F21">
      <v>8980.2999999999993</v>
    </oc>
    <nc r="F21">
      <v>29705.4</v>
    </nc>
  </rcc>
  <rcc rId="792" sId="1" numFmtId="4">
    <oc r="F24">
      <v>32895.199999999997</v>
    </oc>
    <nc r="F24">
      <v>43610.8</v>
    </nc>
  </rcc>
  <rcc rId="793" sId="1" numFmtId="4">
    <oc r="F25">
      <v>1268.3</v>
    </oc>
    <nc r="F25">
      <v>1876.4</v>
    </nc>
  </rcc>
  <rrc rId="794" sId="1" ref="A26:XFD26" action="deleteRow">
    <undo index="4" exp="area" ref3D="1" dr="$A$175:$XFD$175" dn="Z_DD5C3F45_D2CB_45EC_9051_F348430664E8_.wvu.Rows" sId="1"/>
    <undo index="2" exp="area" ref3D="1" dr="$A$48:$XFD$49" dn="Z_DD5C3F45_D2CB_45EC_9051_F348430664E8_.wvu.Rows" sId="1"/>
    <undo index="1" exp="area" ref3D="1" dr="$A$40:$XFD$41" dn="Z_DD5C3F45_D2CB_45EC_9051_F348430664E8_.wvu.Rows" sId="1"/>
    <undo index="0" exp="area" ref3D="1" dr="$A$175:$XFD$175" dn="Z_C76330A2_057D_4E27_B720_532A3C304D14_.wvu.Rows" sId="1"/>
    <undo index="2" exp="area" ref3D="1" dr="$A$31:$XFD$37" dn="Z_97B5DCE1_CCA4_11D7_B6CC_0007E980B7D4_.wvu.Rows" sId="1"/>
    <undo index="6" exp="area" ref3D="1" dr="$A$175:$XFD$175" dn="Z_91C1DC54_C312_471D_9246_B789B002B742_.wvu.Rows" sId="1"/>
    <undo index="2" exp="area" ref3D="1" dr="$A$48:$XFD$49" dn="Z_91C1DC54_C312_471D_9246_B789B002B742_.wvu.Rows" sId="1"/>
    <undo index="1" exp="area" ref3D="1" dr="$A$40:$XFD$41" dn="Z_91C1DC54_C312_471D_9246_B789B002B742_.wvu.Rows" sId="1"/>
    <undo index="0" exp="area" ref3D="1" dr="$A$31:$XFD$37" dn="Z_88FCA060_646D_11D8_9232_00C0268CB387_.wvu.Rows" sId="1"/>
    <undo index="4" exp="area" ref3D="1" dr="$A$175:$XFD$175" dn="Z_6B5A71DB_8104_43F2_BE21_9362D50D2638_.wvu.Rows" sId="1"/>
    <undo index="2" exp="area" ref3D="1" dr="$A$48:$XFD$49" dn="Z_6B5A71DB_8104_43F2_BE21_9362D50D2638_.wvu.Rows" sId="1"/>
    <undo index="1" exp="area" ref3D="1" dr="$A$40:$XFD$41" dn="Z_6B5A71DB_8104_43F2_BE21_9362D50D2638_.wvu.Rows" sId="1"/>
    <undo index="48" exp="area" ref3D="1" dr="$A$220:$XFD$226" dn="Z_5470FB45_3E1B_4EAD_922B_BC6978B055FF_.wvu.Rows" sId="1"/>
    <undo index="46" exp="area" ref3D="1" dr="$A$201:$XFD$203" dn="Z_5470FB45_3E1B_4EAD_922B_BC6978B055FF_.wvu.Rows" sId="1"/>
    <undo index="44" exp="area" ref3D="1" dr="$A$190:$XFD$190" dn="Z_5470FB45_3E1B_4EAD_922B_BC6978B055FF_.wvu.Rows" sId="1"/>
    <undo index="42" exp="area" ref3D="1" dr="$A$187:$XFD$187" dn="Z_5470FB45_3E1B_4EAD_922B_BC6978B055FF_.wvu.Rows" sId="1"/>
    <undo index="40" exp="area" ref3D="1" dr="$A$183:$XFD$185" dn="Z_5470FB45_3E1B_4EAD_922B_BC6978B055FF_.wvu.Rows" sId="1"/>
    <undo index="38" exp="area" ref3D="1" dr="$A$175:$XFD$175" dn="Z_5470FB45_3E1B_4EAD_922B_BC6978B055FF_.wvu.Rows" sId="1"/>
    <undo index="36" exp="area" ref3D="1" dr="$A$168:$XFD$170" dn="Z_5470FB45_3E1B_4EAD_922B_BC6978B055FF_.wvu.Rows" sId="1"/>
    <undo index="34" exp="area" ref3D="1" dr="$A$156:$XFD$156" dn="Z_5470FB45_3E1B_4EAD_922B_BC6978B055FF_.wvu.Rows" sId="1"/>
    <undo index="32" exp="area" ref3D="1" dr="$A$153:$XFD$153" dn="Z_5470FB45_3E1B_4EAD_922B_BC6978B055FF_.wvu.Rows" sId="1"/>
    <undo index="30" exp="area" ref3D="1" dr="$A$139:$XFD$140" dn="Z_5470FB45_3E1B_4EAD_922B_BC6978B055FF_.wvu.Rows" sId="1"/>
    <undo index="28" exp="area" ref3D="1" dr="$A$131:$XFD$133" dn="Z_5470FB45_3E1B_4EAD_922B_BC6978B055FF_.wvu.Rows" sId="1"/>
    <undo index="26" exp="area" ref3D="1" dr="$A$108:$XFD$108" dn="Z_5470FB45_3E1B_4EAD_922B_BC6978B055FF_.wvu.Rows" sId="1"/>
    <undo index="24" exp="area" ref3D="1" dr="$A$89:$XFD$92" dn="Z_5470FB45_3E1B_4EAD_922B_BC6978B055FF_.wvu.Rows" sId="1"/>
    <undo index="22" exp="area" ref3D="1" dr="$A$85:$XFD$85" dn="Z_5470FB45_3E1B_4EAD_922B_BC6978B055FF_.wvu.Rows" sId="1"/>
    <undo index="20" exp="area" ref3D="1" dr="$A$79:$XFD$80" dn="Z_5470FB45_3E1B_4EAD_922B_BC6978B055FF_.wvu.Rows" sId="1"/>
    <undo index="18" exp="area" ref3D="1" dr="$A$76:$XFD$77" dn="Z_5470FB45_3E1B_4EAD_922B_BC6978B055FF_.wvu.Rows" sId="1"/>
    <undo index="16" exp="area" ref3D="1" dr="$A$72:$XFD$72" dn="Z_5470FB45_3E1B_4EAD_922B_BC6978B055FF_.wvu.Rows" sId="1"/>
    <undo index="14" exp="area" ref3D="1" dr="$A$68:$XFD$69" dn="Z_5470FB45_3E1B_4EAD_922B_BC6978B055FF_.wvu.Rows" sId="1"/>
    <undo index="12" exp="area" ref3D="1" dr="$A$61:$XFD$63" dn="Z_5470FB45_3E1B_4EAD_922B_BC6978B055FF_.wvu.Rows" sId="1"/>
    <undo index="10" exp="area" ref3D="1" dr="$A$39:$XFD$39" dn="Z_5470FB45_3E1B_4EAD_922B_BC6978B055FF_.wvu.Rows" sId="1"/>
    <undo index="8" exp="area" ref3D="1" dr="$A$36:$XFD$36" dn="Z_5470FB45_3E1B_4EAD_922B_BC6978B055FF_.wvu.Rows" sId="1"/>
    <undo index="6" exp="area" ref3D="1" dr="$A$34:$XFD$34" dn="Z_5470FB45_3E1B_4EAD_922B_BC6978B055FF_.wvu.Rows" sId="1"/>
    <undo index="4" exp="area" ref3D="1" dr="$A$32:$XFD$32" dn="Z_5470FB45_3E1B_4EAD_922B_BC6978B055FF_.wvu.Rows" sId="1"/>
    <undo index="2" exp="area" ref3D="1" dr="$A$28:$XFD$28" dn="Z_5470FB45_3E1B_4EAD_922B_BC6978B055FF_.wvu.Rows" sId="1"/>
    <undo index="1" exp="area" ref3D="1" dr="$A$26:$XFD$26" dn="Z_5470FB45_3E1B_4EAD_922B_BC6978B055FF_.wvu.Rows" sId="1"/>
    <undo index="48" exp="area" ref3D="1" dr="$A$220:$XFD$226" dn="Z_24A27F03_1973_491C_B5BB_96E92A647E6D_.wvu.Rows" sId="1"/>
    <undo index="46" exp="area" ref3D="1" dr="$A$201:$XFD$203" dn="Z_24A27F03_1973_491C_B5BB_96E92A647E6D_.wvu.Rows" sId="1"/>
    <undo index="44" exp="area" ref3D="1" dr="$A$190:$XFD$190" dn="Z_24A27F03_1973_491C_B5BB_96E92A647E6D_.wvu.Rows" sId="1"/>
    <undo index="42" exp="area" ref3D="1" dr="$A$187:$XFD$187" dn="Z_24A27F03_1973_491C_B5BB_96E92A647E6D_.wvu.Rows" sId="1"/>
    <undo index="40" exp="area" ref3D="1" dr="$A$183:$XFD$185" dn="Z_24A27F03_1973_491C_B5BB_96E92A647E6D_.wvu.Rows" sId="1"/>
    <undo index="38" exp="area" ref3D="1" dr="$A$175:$XFD$175" dn="Z_24A27F03_1973_491C_B5BB_96E92A647E6D_.wvu.Rows" sId="1"/>
    <undo index="36" exp="area" ref3D="1" dr="$A$168:$XFD$170" dn="Z_24A27F03_1973_491C_B5BB_96E92A647E6D_.wvu.Rows" sId="1"/>
    <undo index="34" exp="area" ref3D="1" dr="$A$156:$XFD$156" dn="Z_24A27F03_1973_491C_B5BB_96E92A647E6D_.wvu.Rows" sId="1"/>
    <undo index="32" exp="area" ref3D="1" dr="$A$153:$XFD$153" dn="Z_24A27F03_1973_491C_B5BB_96E92A647E6D_.wvu.Rows" sId="1"/>
    <undo index="30" exp="area" ref3D="1" dr="$A$139:$XFD$140" dn="Z_24A27F03_1973_491C_B5BB_96E92A647E6D_.wvu.Rows" sId="1"/>
    <undo index="28" exp="area" ref3D="1" dr="$A$131:$XFD$133" dn="Z_24A27F03_1973_491C_B5BB_96E92A647E6D_.wvu.Rows" sId="1"/>
    <undo index="26" exp="area" ref3D="1" dr="$A$108:$XFD$108" dn="Z_24A27F03_1973_491C_B5BB_96E92A647E6D_.wvu.Rows" sId="1"/>
    <undo index="24" exp="area" ref3D="1" dr="$A$89:$XFD$92" dn="Z_24A27F03_1973_491C_B5BB_96E92A647E6D_.wvu.Rows" sId="1"/>
    <undo index="22" exp="area" ref3D="1" dr="$A$85:$XFD$85" dn="Z_24A27F03_1973_491C_B5BB_96E92A647E6D_.wvu.Rows" sId="1"/>
    <undo index="20" exp="area" ref3D="1" dr="$A$79:$XFD$80" dn="Z_24A27F03_1973_491C_B5BB_96E92A647E6D_.wvu.Rows" sId="1"/>
    <undo index="18" exp="area" ref3D="1" dr="$A$76:$XFD$77" dn="Z_24A27F03_1973_491C_B5BB_96E92A647E6D_.wvu.Rows" sId="1"/>
    <undo index="16" exp="area" ref3D="1" dr="$A$72:$XFD$72" dn="Z_24A27F03_1973_491C_B5BB_96E92A647E6D_.wvu.Rows" sId="1"/>
    <undo index="14" exp="area" ref3D="1" dr="$A$68:$XFD$69" dn="Z_24A27F03_1973_491C_B5BB_96E92A647E6D_.wvu.Rows" sId="1"/>
    <undo index="12" exp="area" ref3D="1" dr="$A$61:$XFD$63" dn="Z_24A27F03_1973_491C_B5BB_96E92A647E6D_.wvu.Rows" sId="1"/>
    <undo index="10" exp="area" ref3D="1" dr="$A$39:$XFD$39" dn="Z_24A27F03_1973_491C_B5BB_96E92A647E6D_.wvu.Rows" sId="1"/>
    <undo index="8" exp="area" ref3D="1" dr="$A$36:$XFD$36" dn="Z_24A27F03_1973_491C_B5BB_96E92A647E6D_.wvu.Rows" sId="1"/>
    <undo index="6" exp="area" ref3D="1" dr="$A$34:$XFD$34" dn="Z_24A27F03_1973_491C_B5BB_96E92A647E6D_.wvu.Rows" sId="1"/>
    <undo index="4" exp="area" ref3D="1" dr="$A$32:$XFD$32" dn="Z_24A27F03_1973_491C_B5BB_96E92A647E6D_.wvu.Rows" sId="1"/>
    <undo index="2" exp="area" ref3D="1" dr="$A$28:$XFD$28" dn="Z_24A27F03_1973_491C_B5BB_96E92A647E6D_.wvu.Rows" sId="1"/>
    <undo index="1" exp="area" ref3D="1" dr="$A$26:$XFD$26" dn="Z_24A27F03_1973_491C_B5BB_96E92A647E6D_.wvu.Rows" sId="1"/>
    <undo index="36" exp="area" ref3D="1" dr="$A$220:$XFD$226" dn="Z_0C520A02_E04D_4239_829B_D09BBD6B73A5_.wvu.Rows" sId="1"/>
    <undo index="34" exp="area" ref3D="1" dr="$A$201:$XFD$203" dn="Z_0C520A02_E04D_4239_829B_D09BBD6B73A5_.wvu.Rows" sId="1"/>
    <undo index="32" exp="area" ref3D="1" dr="$A$190:$XFD$190" dn="Z_0C520A02_E04D_4239_829B_D09BBD6B73A5_.wvu.Rows" sId="1"/>
    <undo index="30" exp="area" ref3D="1" dr="$A$187:$XFD$187" dn="Z_0C520A02_E04D_4239_829B_D09BBD6B73A5_.wvu.Rows" sId="1"/>
    <undo index="28" exp="area" ref3D="1" dr="$A$183:$XFD$185" dn="Z_0C520A02_E04D_4239_829B_D09BBD6B73A5_.wvu.Rows" sId="1"/>
    <undo index="26" exp="area" ref3D="1" dr="$A$175:$XFD$175" dn="Z_0C520A02_E04D_4239_829B_D09BBD6B73A5_.wvu.Rows" sId="1"/>
    <undo index="24" exp="area" ref3D="1" dr="$A$168:$XFD$170" dn="Z_0C520A02_E04D_4239_829B_D09BBD6B73A5_.wvu.Rows" sId="1"/>
    <undo index="22" exp="area" ref3D="1" dr="$A$156:$XFD$156" dn="Z_0C520A02_E04D_4239_829B_D09BBD6B73A5_.wvu.Rows" sId="1"/>
    <undo index="20" exp="area" ref3D="1" dr="$A$153:$XFD$153" dn="Z_0C520A02_E04D_4239_829B_D09BBD6B73A5_.wvu.Rows" sId="1"/>
    <undo index="18" exp="area" ref3D="1" dr="$A$139:$XFD$140" dn="Z_0C520A02_E04D_4239_829B_D09BBD6B73A5_.wvu.Rows" sId="1"/>
    <undo index="16" exp="area" ref3D="1" dr="$A$131:$XFD$133" dn="Z_0C520A02_E04D_4239_829B_D09BBD6B73A5_.wvu.Rows" sId="1"/>
    <undo index="14" exp="area" ref3D="1" dr="$A$108:$XFD$108" dn="Z_0C520A02_E04D_4239_829B_D09BBD6B73A5_.wvu.Rows" sId="1"/>
    <undo index="12" exp="area" ref3D="1" dr="$A$89:$XFD$92" dn="Z_0C520A02_E04D_4239_829B_D09BBD6B73A5_.wvu.Rows" sId="1"/>
    <undo index="10" exp="area" ref3D="1" dr="$A$85:$XFD$85" dn="Z_0C520A02_E04D_4239_829B_D09BBD6B73A5_.wvu.Rows" sId="1"/>
    <undo index="8" exp="area" ref3D="1" dr="$A$79:$XFD$80" dn="Z_0C520A02_E04D_4239_829B_D09BBD6B73A5_.wvu.Rows" sId="1"/>
    <undo index="6" exp="area" ref3D="1" dr="$A$76:$XFD$77" dn="Z_0C520A02_E04D_4239_829B_D09BBD6B73A5_.wvu.Rows" sId="1"/>
    <undo index="4" exp="area" ref3D="1" dr="$A$72:$XFD$72" dn="Z_0C520A02_E04D_4239_829B_D09BBD6B73A5_.wvu.Rows" sId="1"/>
    <undo index="2" exp="area" ref3D="1" dr="$A$68:$XFD$69" dn="Z_0C520A02_E04D_4239_829B_D09BBD6B73A5_.wvu.Rows" sId="1"/>
    <undo index="1" exp="area" ref3D="1" dr="$A$61:$XFD$63" dn="Z_0C520A02_E04D_4239_829B_D09BBD6B73A5_.wvu.Rows" sId="1"/>
    <rfmt sheetId="1" xfDxf="1" sqref="A26:XFD26" start="0" length="0">
      <dxf>
        <font>
          <b/>
          <sz val="8"/>
          <name val="Arial Narrow"/>
          <scheme val="none"/>
        </font>
        <alignment horizontal="left" vertical="justify" wrapText="1" readingOrder="0"/>
      </dxf>
    </rfmt>
    <rcc rId="0" sId="1" dxf="1">
      <nc r="A26" t="inlineStr">
        <is>
          <t>119 1 11 07015 13 0000 120</t>
        </is>
      </nc>
      <ndxf>
        <font>
          <b val="0"/>
          <sz val="9"/>
          <color indexed="8"/>
          <name val="Arial Narrow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>
      <nc r="B26" t="inlineStr">
        <is>
      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      </is>
      </nc>
      <ndxf>
        <font>
          <b val="0"/>
          <sz val="9"/>
          <color indexed="8"/>
          <name val="Arial Narrow"/>
          <scheme val="none"/>
        </font>
        <alignment vertical="top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 numFmtId="4">
      <nc r="C26">
        <v>0</v>
      </nc>
      <ndxf>
        <font>
          <b val="0"/>
          <sz val="9"/>
          <color indexed="8"/>
          <name val="Arial Narrow"/>
          <scheme val="none"/>
        </font>
        <numFmt numFmtId="167" formatCode="#,##0.0"/>
        <fill>
          <patternFill patternType="solid">
            <bgColor theme="9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 numFmtId="4">
      <nc r="D26">
        <v>0</v>
      </nc>
      <ndxf>
        <font>
          <b val="0"/>
          <sz val="9"/>
          <color indexed="8"/>
          <name val="Arial Narrow"/>
          <scheme val="none"/>
        </font>
        <numFmt numFmtId="167" formatCode="#,##0.0"/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fmt sheetId="1" sqref="E26" start="0" length="0">
      <dxf>
        <font>
          <b val="0"/>
          <sz val="9"/>
          <color indexed="8"/>
          <name val="Arial Narrow"/>
          <scheme val="none"/>
        </font>
        <numFmt numFmtId="167" formatCode="#,##0.0"/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cc rId="0" sId="1" dxf="1" numFmtId="4">
      <nc r="F26">
        <v>0</v>
      </nc>
      <ndxf>
        <font>
          <b val="0"/>
          <sz val="9"/>
          <color indexed="8"/>
          <name val="Arial Narrow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 numFmtId="4">
      <nc r="G26">
        <v>0</v>
      </nc>
      <ndxf>
        <font>
          <b val="0"/>
          <sz val="9"/>
          <color indexed="8"/>
          <name val="Arial Narrow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s="1" dxf="1">
      <nc r="H26">
        <f>G26/Всего_доходов_2003</f>
      </nc>
      <ndxf>
        <font>
          <b val="0"/>
          <sz val="9"/>
          <color auto="1"/>
          <name val="Arial Narrow"/>
          <scheme val="none"/>
        </font>
        <numFmt numFmtId="165" formatCode="0.0%"/>
        <fill>
          <patternFill patternType="solid">
            <bgColor rgb="FFFFFF00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>
      <nc r="I26">
        <f>G26/E26</f>
      </nc>
      <ndxf>
        <font>
          <sz val="9"/>
          <color auto="1"/>
          <name val="Arial Narrow"/>
          <scheme val="none"/>
        </font>
        <numFmt numFmtId="165" formatCode="0.0%"/>
        <fill>
          <patternFill patternType="solid">
            <bgColor rgb="FFB7FF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6">
        <f>G26-D26</f>
      </nc>
      <ndxf>
        <font>
          <b val="0"/>
          <sz val="9"/>
          <name val="Arial Narrow"/>
          <scheme val="none"/>
        </font>
        <numFmt numFmtId="168" formatCode="\+#,##0.0;\-#,##0.0"/>
        <fill>
          <patternFill patternType="solid">
            <bgColor rgb="FFB7F9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>
      <nc r="K26">
        <f>G26/D26</f>
      </nc>
      <ndxf>
        <font>
          <b val="0"/>
          <sz val="9"/>
          <color auto="1"/>
          <name val="Arial Narrow"/>
          <scheme val="none"/>
        </font>
        <numFmt numFmtId="165" formatCode="0.0%"/>
        <fill>
          <patternFill patternType="solid">
            <bgColor rgb="FFB7F9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L26">
        <f>G26-F26</f>
      </nc>
      <ndxf>
        <font>
          <sz val="9"/>
          <color indexed="8"/>
          <name val="Arial Narrow"/>
          <scheme val="none"/>
        </font>
        <numFmt numFmtId="167" formatCode="#,##0.0"/>
        <fill>
          <patternFill patternType="solid">
            <bgColor rgb="FFB7F8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M26" start="0" length="0">
      <dxf>
        <numFmt numFmtId="168" formatCode="\+#,##0.0;\-#,##0.0"/>
      </dxf>
    </rfmt>
  </rrc>
  <rcc rId="795" sId="1" numFmtId="4">
    <oc r="F26">
      <v>3995.6</v>
    </oc>
    <nc r="F26">
      <v>6609.3</v>
    </nc>
  </rcc>
  <rcc rId="796" sId="1" numFmtId="4">
    <oc r="F29">
      <v>1383.7</v>
    </oc>
    <nc r="F29">
      <v>1837.7</v>
    </nc>
  </rcc>
  <rcc rId="797" sId="1" numFmtId="4">
    <oc r="F30">
      <v>6348.6</v>
    </oc>
    <nc r="F30">
      <v>10233.9</v>
    </nc>
  </rcc>
  <rcc rId="798" sId="1" numFmtId="4">
    <oc r="F34">
      <v>44.4</v>
    </oc>
    <nc r="F34">
      <v>54.1</v>
    </nc>
  </rcc>
  <rcc rId="799" sId="1" numFmtId="4">
    <oc r="F41">
      <v>5340</v>
    </oc>
    <nc r="F41">
      <v>8010</v>
    </nc>
  </rcc>
  <rcc rId="800" sId="1" numFmtId="4">
    <oc r="F43">
      <v>0</v>
    </oc>
    <nc r="F43">
      <v>24039.9</v>
    </nc>
  </rcc>
  <rcc rId="801" sId="1" numFmtId="4">
    <oc r="F44">
      <v>35000</v>
    </oc>
    <nc r="F44">
      <v>211403.5</v>
    </nc>
  </rcc>
  <rcc rId="802" sId="1" numFmtId="4">
    <oc r="F46">
      <v>0</v>
    </oc>
    <nc r="F46">
      <v>6750.7</v>
    </nc>
  </rcc>
  <rcv guid="{0C520A02-E04D-4239-829B-D09BBD6B73A5}" action="delete"/>
  <rdn rId="0" localSheetId="1" customView="1" name="Z_0C520A02_E04D_4239_829B_D09BBD6B73A5_.wvu.PrintArea" hidden="1" oldHidden="1">
    <formula>'Анализ бюджета'!$A$1:$L$225</formula>
    <oldFormula>'Анализ бюджета'!$A$1:$L$225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бюджета'!$60:$62,'Анализ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бюджета'!$152:$152,'Анализ бюджета'!$155:$155,'Анализ бюджета'!$167:$169,'Анализ бюджета'!$174:$174,'Анализ бюджета'!$182:$184,'Анализ бюджета'!$186:$186,'Анализ бюджета'!$189:$189,'Анализ бюджета'!$200:$202,'Анализ бюджета'!$219:$225</formula>
    <oldFormula>'Анализ бюджета'!$60:$62,'Анализ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бюджета'!$152:$152,'Анализ бюджета'!$155:$155,'Анализ бюджета'!$167:$169,'Анализ бюджета'!$174:$174,'Анализ бюджета'!$182:$184,'Анализ бюджета'!$186:$186,'Анализ бюджета'!$189:$189,'Анализ бюджета'!$200:$202,'Анализ бюджета'!$219:$225</oldFormula>
  </rdn>
  <rcv guid="{0C520A02-E04D-4239-829B-D09BBD6B73A5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бюджета'!$A$1:$L$226</formula>
    <oldFormula>'Анализ бюджета'!$A$1:$L$226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0C520A02-E04D-4239-829B-D09BBD6B73A5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1043" sId="1" xfDxf="1" dxf="1">
    <oc r="I4" t="inlineStr">
      <is>
        <t>Процент исполнения плана 1 полугодия</t>
      </is>
    </oc>
    <nc r="I4" t="inlineStr">
      <is>
        <t>Процент исполнения плана 9 месяцев</t>
      </is>
    </nc>
    <ndxf>
      <font>
        <sz val="8"/>
        <name val="Arial Narrow"/>
        <scheme val="none"/>
      </font>
      <fill>
        <patternFill patternType="solid">
          <bgColor rgb="FFB7F8C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871" sId="1">
    <oc r="G34">
      <f>SUM(G35,G37,G42,G40,G46)</f>
    </oc>
    <nc r="G34">
      <f>SUM(G35,G37,G42,G40,G46,G44)</f>
    </nc>
  </rcc>
  <rcc rId="872" sId="1">
    <oc r="F34">
      <f>SUM(F35,F37,F42,F40)</f>
    </oc>
    <nc r="F34">
      <f>SUM(F35,F37,F42,F40,F46,F44)</f>
    </nc>
  </rcc>
  <rcc rId="873" sId="1">
    <oc r="C34">
      <f>SUM(C35,C37,C42,C40)</f>
    </oc>
    <nc r="C34">
      <f>SUM(C35,C37,C42,C40,C46,C44)</f>
    </nc>
  </rcc>
  <rcc rId="874" sId="1">
    <oc r="D34">
      <f>SUM(D35,D37,D42,D40)</f>
    </oc>
    <nc r="D34">
      <f>SUM(D35,D37,D42,D40,D46,D44)</f>
    </nc>
  </rcc>
  <rcc rId="875" sId="1">
    <oc r="E34">
      <f>SUM(E35,E37,E42,E40)</f>
    </oc>
    <nc r="E34">
      <f>SUM(E35,E37,E42,E40,E46,E44)</f>
    </nc>
  </rcc>
  <rcc rId="876" sId="1">
    <oc r="H34">
      <f>H35+H37+H40+H42+H46</f>
    </oc>
    <nc r="H34">
      <f>H35+H37+H40+H42+H46+H44</f>
    </nc>
  </rcc>
  <rcc rId="877" sId="1" numFmtId="14">
    <oc r="I45">
      <f>G45/E45</f>
    </oc>
    <nc r="I45">
      <v>0</v>
    </nc>
  </rcc>
  <rfmt sheetId="1" sqref="I45" start="0" length="2147483647">
    <dxf>
      <font>
        <i/>
      </font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821" sId="1" numFmtId="4">
    <oc r="D10">
      <v>274477.7</v>
    </oc>
    <nc r="D10">
      <v>296939.59999999998</v>
    </nc>
  </rcc>
  <rcc rId="822" sId="1" numFmtId="4">
    <oc r="G10">
      <v>126708.7</v>
    </oc>
    <nc r="G10">
      <v>200176.5</v>
    </nc>
  </rcc>
  <rcc rId="823" sId="1" numFmtId="4">
    <oc r="G12">
      <v>9054.7999999999993</v>
    </oc>
    <nc r="G12">
      <v>14591.2</v>
    </nc>
  </rcc>
  <rcc rId="824" sId="1" numFmtId="4">
    <oc r="G15">
      <v>3726.4</v>
    </oc>
    <nc r="G15">
      <v>3795</v>
    </nc>
  </rcc>
  <rcc rId="825" sId="1" numFmtId="4">
    <oc r="G18">
      <v>15490.4</v>
    </oc>
    <nc r="G18">
      <v>48451.1</v>
    </nc>
  </rcc>
  <rcc rId="826" sId="1" numFmtId="4">
    <oc r="G20">
      <v>48553.4</v>
    </oc>
    <nc r="G20">
      <v>72624.600000000006</v>
    </nc>
  </rcc>
  <rcc rId="827" sId="1" numFmtId="4">
    <oc r="G21">
      <v>7551.7</v>
    </oc>
    <nc r="G21">
      <v>17274.599999999999</v>
    </nc>
  </rcc>
  <rcc rId="828" sId="1" numFmtId="4">
    <oc r="G24">
      <v>20983.5</v>
    </oc>
    <nc r="G24">
      <v>34142.6</v>
    </nc>
  </rcc>
  <rcc rId="829" sId="1" numFmtId="4">
    <oc r="G25">
      <v>1127.3</v>
    </oc>
    <nc r="G25">
      <v>1682.9</v>
    </nc>
  </rcc>
  <rcc rId="830" sId="1" numFmtId="4">
    <oc r="G26">
      <v>3457.2</v>
    </oc>
    <nc r="G26">
      <v>6213.7</v>
    </nc>
  </rcc>
  <rcc rId="831" sId="1" numFmtId="4">
    <oc r="G28">
      <v>1314.9</v>
    </oc>
    <nc r="G28">
      <v>2894.4</v>
    </nc>
  </rcc>
  <rcc rId="832" sId="1" numFmtId="4">
    <oc r="G29">
      <v>7140.4</v>
    </oc>
    <nc r="G29">
      <v>10253.299999999999</v>
    </nc>
  </rcc>
  <rrc rId="833" sId="1" ref="A30:XFD30" action="deleteRow">
    <undo index="0" exp="area" dr="G28:G30" r="G27" sId="1"/>
    <undo index="0" exp="area" dr="F28:F30" r="F27" sId="1"/>
    <undo index="0" exp="area" dr="E28:E30" r="E27" sId="1"/>
    <undo index="0" exp="area" dr="D28:D30" r="D27" sId="1"/>
    <undo index="0" exp="area" dr="C28:C30" r="C27" sId="1"/>
    <undo index="36" exp="area" ref3D="1" dr="$A$218:$XFD$224" dn="Z_0C520A02_E04D_4239_829B_D09BBD6B73A5_.wvu.Rows" sId="1"/>
    <undo index="34" exp="area" ref3D="1" dr="$A$199:$XFD$201" dn="Z_0C520A02_E04D_4239_829B_D09BBD6B73A5_.wvu.Rows" sId="1"/>
    <undo index="32" exp="area" ref3D="1" dr="$A$188:$XFD$188" dn="Z_0C520A02_E04D_4239_829B_D09BBD6B73A5_.wvu.Rows" sId="1"/>
    <undo index="30" exp="area" ref3D="1" dr="$A$185:$XFD$185" dn="Z_0C520A02_E04D_4239_829B_D09BBD6B73A5_.wvu.Rows" sId="1"/>
    <undo index="28" exp="area" ref3D="1" dr="$A$181:$XFD$183" dn="Z_0C520A02_E04D_4239_829B_D09BBD6B73A5_.wvu.Rows" sId="1"/>
    <undo index="26" exp="area" ref3D="1" dr="$A$173:$XFD$173" dn="Z_0C520A02_E04D_4239_829B_D09BBD6B73A5_.wvu.Rows" sId="1"/>
    <undo index="24" exp="area" ref3D="1" dr="$A$166:$XFD$168" dn="Z_0C520A02_E04D_4239_829B_D09BBD6B73A5_.wvu.Rows" sId="1"/>
    <undo index="22" exp="area" ref3D="1" dr="$A$154:$XFD$154" dn="Z_0C520A02_E04D_4239_829B_D09BBD6B73A5_.wvu.Rows" sId="1"/>
    <undo index="20" exp="area" ref3D="1" dr="$A$151:$XFD$151" dn="Z_0C520A02_E04D_4239_829B_D09BBD6B73A5_.wvu.Rows" sId="1"/>
    <undo index="18" exp="area" ref3D="1" dr="$A$137:$XFD$138" dn="Z_0C520A02_E04D_4239_829B_D09BBD6B73A5_.wvu.Rows" sId="1"/>
    <undo index="16" exp="area" ref3D="1" dr="$A$129:$XFD$131" dn="Z_0C520A02_E04D_4239_829B_D09BBD6B73A5_.wvu.Rows" sId="1"/>
    <undo index="14" exp="area" ref3D="1" dr="$A$106:$XFD$106" dn="Z_0C520A02_E04D_4239_829B_D09BBD6B73A5_.wvu.Rows" sId="1"/>
    <undo index="12" exp="area" ref3D="1" dr="$A$87:$XFD$90" dn="Z_0C520A02_E04D_4239_829B_D09BBD6B73A5_.wvu.Rows" sId="1"/>
    <undo index="10" exp="area" ref3D="1" dr="$A$83:$XFD$83" dn="Z_0C520A02_E04D_4239_829B_D09BBD6B73A5_.wvu.Rows" sId="1"/>
    <undo index="8" exp="area" ref3D="1" dr="$A$77:$XFD$78" dn="Z_0C520A02_E04D_4239_829B_D09BBD6B73A5_.wvu.Rows" sId="1"/>
    <undo index="6" exp="area" ref3D="1" dr="$A$74:$XFD$75" dn="Z_0C520A02_E04D_4239_829B_D09BBD6B73A5_.wvu.Rows" sId="1"/>
    <undo index="4" exp="area" ref3D="1" dr="$A$70:$XFD$70" dn="Z_0C520A02_E04D_4239_829B_D09BBD6B73A5_.wvu.Rows" sId="1"/>
    <undo index="2" exp="area" ref3D="1" dr="$A$66:$XFD$67" dn="Z_0C520A02_E04D_4239_829B_D09BBD6B73A5_.wvu.Rows" sId="1"/>
    <undo index="1" exp="area" ref3D="1" dr="$A$59:$XFD$61" dn="Z_0C520A02_E04D_4239_829B_D09BBD6B73A5_.wvu.Rows" sId="1"/>
    <undo index="4" exp="area" ref3D="1" dr="$A$173:$XFD$173" dn="Z_DD5C3F45_D2CB_45EC_9051_F348430664E8_.wvu.Rows" sId="1"/>
    <undo index="2" exp="area" ref3D="1" dr="$A$46:$XFD$47" dn="Z_DD5C3F45_D2CB_45EC_9051_F348430664E8_.wvu.Rows" sId="1"/>
    <undo index="1" exp="area" ref3D="1" dr="$A$38:$XFD$39" dn="Z_DD5C3F45_D2CB_45EC_9051_F348430664E8_.wvu.Rows" sId="1"/>
    <undo index="0" exp="area" ref3D="1" dr="$A$173:$XFD$173" dn="Z_C76330A2_057D_4E27_B720_532A3C304D14_.wvu.Rows" sId="1"/>
    <undo index="2" exp="area" ref3D="1" dr="$A$29:$XFD$35" dn="Z_97B5DCE1_CCA4_11D7_B6CC_0007E980B7D4_.wvu.Rows" sId="1"/>
    <undo index="6" exp="area" ref3D="1" dr="$A$173:$XFD$173" dn="Z_91C1DC54_C312_471D_9246_B789B002B742_.wvu.Rows" sId="1"/>
    <undo index="2" exp="area" ref3D="1" dr="$A$46:$XFD$47" dn="Z_91C1DC54_C312_471D_9246_B789B002B742_.wvu.Rows" sId="1"/>
    <undo index="1" exp="area" ref3D="1" dr="$A$38:$XFD$39" dn="Z_91C1DC54_C312_471D_9246_B789B002B742_.wvu.Rows" sId="1"/>
    <undo index="0" exp="area" ref3D="1" dr="$A$29:$XFD$35" dn="Z_88FCA060_646D_11D8_9232_00C0268CB387_.wvu.Rows" sId="1"/>
    <undo index="4" exp="area" ref3D="1" dr="$A$173:$XFD$173" dn="Z_6B5A71DB_8104_43F2_BE21_9362D50D2638_.wvu.Rows" sId="1"/>
    <undo index="2" exp="area" ref3D="1" dr="$A$46:$XFD$47" dn="Z_6B5A71DB_8104_43F2_BE21_9362D50D2638_.wvu.Rows" sId="1"/>
    <undo index="1" exp="area" ref3D="1" dr="$A$38:$XFD$39" dn="Z_6B5A71DB_8104_43F2_BE21_9362D50D2638_.wvu.Rows" sId="1"/>
    <undo index="48" exp="area" ref3D="1" dr="$A$218:$XFD$224" dn="Z_5470FB45_3E1B_4EAD_922B_BC6978B055FF_.wvu.Rows" sId="1"/>
    <undo index="46" exp="area" ref3D="1" dr="$A$199:$XFD$201" dn="Z_5470FB45_3E1B_4EAD_922B_BC6978B055FF_.wvu.Rows" sId="1"/>
    <undo index="44" exp="area" ref3D="1" dr="$A$188:$XFD$188" dn="Z_5470FB45_3E1B_4EAD_922B_BC6978B055FF_.wvu.Rows" sId="1"/>
    <undo index="42" exp="area" ref3D="1" dr="$A$185:$XFD$185" dn="Z_5470FB45_3E1B_4EAD_922B_BC6978B055FF_.wvu.Rows" sId="1"/>
    <undo index="40" exp="area" ref3D="1" dr="$A$181:$XFD$183" dn="Z_5470FB45_3E1B_4EAD_922B_BC6978B055FF_.wvu.Rows" sId="1"/>
    <undo index="38" exp="area" ref3D="1" dr="$A$173:$XFD$173" dn="Z_5470FB45_3E1B_4EAD_922B_BC6978B055FF_.wvu.Rows" sId="1"/>
    <undo index="36" exp="area" ref3D="1" dr="$A$166:$XFD$168" dn="Z_5470FB45_3E1B_4EAD_922B_BC6978B055FF_.wvu.Rows" sId="1"/>
    <undo index="34" exp="area" ref3D="1" dr="$A$154:$XFD$154" dn="Z_5470FB45_3E1B_4EAD_922B_BC6978B055FF_.wvu.Rows" sId="1"/>
    <undo index="32" exp="area" ref3D="1" dr="$A$151:$XFD$151" dn="Z_5470FB45_3E1B_4EAD_922B_BC6978B055FF_.wvu.Rows" sId="1"/>
    <undo index="30" exp="area" ref3D="1" dr="$A$137:$XFD$138" dn="Z_5470FB45_3E1B_4EAD_922B_BC6978B055FF_.wvu.Rows" sId="1"/>
    <undo index="28" exp="area" ref3D="1" dr="$A$129:$XFD$131" dn="Z_5470FB45_3E1B_4EAD_922B_BC6978B055FF_.wvu.Rows" sId="1"/>
    <undo index="26" exp="area" ref3D="1" dr="$A$106:$XFD$106" dn="Z_5470FB45_3E1B_4EAD_922B_BC6978B055FF_.wvu.Rows" sId="1"/>
    <undo index="24" exp="area" ref3D="1" dr="$A$87:$XFD$90" dn="Z_5470FB45_3E1B_4EAD_922B_BC6978B055FF_.wvu.Rows" sId="1"/>
    <undo index="22" exp="area" ref3D="1" dr="$A$83:$XFD$83" dn="Z_5470FB45_3E1B_4EAD_922B_BC6978B055FF_.wvu.Rows" sId="1"/>
    <undo index="20" exp="area" ref3D="1" dr="$A$77:$XFD$78" dn="Z_5470FB45_3E1B_4EAD_922B_BC6978B055FF_.wvu.Rows" sId="1"/>
    <undo index="18" exp="area" ref3D="1" dr="$A$74:$XFD$75" dn="Z_5470FB45_3E1B_4EAD_922B_BC6978B055FF_.wvu.Rows" sId="1"/>
    <undo index="16" exp="area" ref3D="1" dr="$A$70:$XFD$70" dn="Z_5470FB45_3E1B_4EAD_922B_BC6978B055FF_.wvu.Rows" sId="1"/>
    <undo index="14" exp="area" ref3D="1" dr="$A$66:$XFD$67" dn="Z_5470FB45_3E1B_4EAD_922B_BC6978B055FF_.wvu.Rows" sId="1"/>
    <undo index="12" exp="area" ref3D="1" dr="$A$59:$XFD$61" dn="Z_5470FB45_3E1B_4EAD_922B_BC6978B055FF_.wvu.Rows" sId="1"/>
    <undo index="10" exp="area" ref3D="1" dr="$A$37:$XFD$37" dn="Z_5470FB45_3E1B_4EAD_922B_BC6978B055FF_.wvu.Rows" sId="1"/>
    <undo index="8" exp="area" ref3D="1" dr="$A$34:$XFD$34" dn="Z_5470FB45_3E1B_4EAD_922B_BC6978B055FF_.wvu.Rows" sId="1"/>
    <undo index="6" exp="area" ref3D="1" dr="$A$32:$XFD$32" dn="Z_5470FB45_3E1B_4EAD_922B_BC6978B055FF_.wvu.Rows" sId="1"/>
    <undo index="4" exp="area" ref3D="1" dr="$A$30:$XFD$30" dn="Z_5470FB45_3E1B_4EAD_922B_BC6978B055FF_.wvu.Rows" sId="1"/>
    <undo index="48" exp="area" ref3D="1" dr="$A$218:$XFD$224" dn="Z_24A27F03_1973_491C_B5BB_96E92A647E6D_.wvu.Rows" sId="1"/>
    <undo index="46" exp="area" ref3D="1" dr="$A$199:$XFD$201" dn="Z_24A27F03_1973_491C_B5BB_96E92A647E6D_.wvu.Rows" sId="1"/>
    <undo index="44" exp="area" ref3D="1" dr="$A$188:$XFD$188" dn="Z_24A27F03_1973_491C_B5BB_96E92A647E6D_.wvu.Rows" sId="1"/>
    <undo index="42" exp="area" ref3D="1" dr="$A$185:$XFD$185" dn="Z_24A27F03_1973_491C_B5BB_96E92A647E6D_.wvu.Rows" sId="1"/>
    <undo index="40" exp="area" ref3D="1" dr="$A$181:$XFD$183" dn="Z_24A27F03_1973_491C_B5BB_96E92A647E6D_.wvu.Rows" sId="1"/>
    <undo index="38" exp="area" ref3D="1" dr="$A$173:$XFD$173" dn="Z_24A27F03_1973_491C_B5BB_96E92A647E6D_.wvu.Rows" sId="1"/>
    <undo index="36" exp="area" ref3D="1" dr="$A$166:$XFD$168" dn="Z_24A27F03_1973_491C_B5BB_96E92A647E6D_.wvu.Rows" sId="1"/>
    <undo index="34" exp="area" ref3D="1" dr="$A$154:$XFD$154" dn="Z_24A27F03_1973_491C_B5BB_96E92A647E6D_.wvu.Rows" sId="1"/>
    <undo index="32" exp="area" ref3D="1" dr="$A$151:$XFD$151" dn="Z_24A27F03_1973_491C_B5BB_96E92A647E6D_.wvu.Rows" sId="1"/>
    <undo index="30" exp="area" ref3D="1" dr="$A$137:$XFD$138" dn="Z_24A27F03_1973_491C_B5BB_96E92A647E6D_.wvu.Rows" sId="1"/>
    <undo index="28" exp="area" ref3D="1" dr="$A$129:$XFD$131" dn="Z_24A27F03_1973_491C_B5BB_96E92A647E6D_.wvu.Rows" sId="1"/>
    <undo index="26" exp="area" ref3D="1" dr="$A$106:$XFD$106" dn="Z_24A27F03_1973_491C_B5BB_96E92A647E6D_.wvu.Rows" sId="1"/>
    <undo index="24" exp="area" ref3D="1" dr="$A$87:$XFD$90" dn="Z_24A27F03_1973_491C_B5BB_96E92A647E6D_.wvu.Rows" sId="1"/>
    <undo index="22" exp="area" ref3D="1" dr="$A$83:$XFD$83" dn="Z_24A27F03_1973_491C_B5BB_96E92A647E6D_.wvu.Rows" sId="1"/>
    <undo index="20" exp="area" ref3D="1" dr="$A$77:$XFD$78" dn="Z_24A27F03_1973_491C_B5BB_96E92A647E6D_.wvu.Rows" sId="1"/>
    <undo index="18" exp="area" ref3D="1" dr="$A$74:$XFD$75" dn="Z_24A27F03_1973_491C_B5BB_96E92A647E6D_.wvu.Rows" sId="1"/>
    <undo index="16" exp="area" ref3D="1" dr="$A$70:$XFD$70" dn="Z_24A27F03_1973_491C_B5BB_96E92A647E6D_.wvu.Rows" sId="1"/>
    <undo index="14" exp="area" ref3D="1" dr="$A$66:$XFD$67" dn="Z_24A27F03_1973_491C_B5BB_96E92A647E6D_.wvu.Rows" sId="1"/>
    <undo index="12" exp="area" ref3D="1" dr="$A$59:$XFD$61" dn="Z_24A27F03_1973_491C_B5BB_96E92A647E6D_.wvu.Rows" sId="1"/>
    <undo index="10" exp="area" ref3D="1" dr="$A$37:$XFD$37" dn="Z_24A27F03_1973_491C_B5BB_96E92A647E6D_.wvu.Rows" sId="1"/>
    <undo index="8" exp="area" ref3D="1" dr="$A$34:$XFD$34" dn="Z_24A27F03_1973_491C_B5BB_96E92A647E6D_.wvu.Rows" sId="1"/>
    <undo index="6" exp="area" ref3D="1" dr="$A$32:$XFD$32" dn="Z_24A27F03_1973_491C_B5BB_96E92A647E6D_.wvu.Rows" sId="1"/>
    <undo index="4" exp="area" ref3D="1" dr="$A$30:$XFD$30" dn="Z_24A27F03_1973_491C_B5BB_96E92A647E6D_.wvu.Rows" sId="1"/>
    <rfmt sheetId="1" xfDxf="1" sqref="A30:XFD30" start="0" length="0">
      <dxf>
        <font>
          <b/>
          <sz val="8"/>
          <name val="Arial Narrow"/>
          <scheme val="none"/>
        </font>
        <alignment horizontal="left" vertical="justify" wrapText="1" readingOrder="0"/>
      </dxf>
    </rfmt>
    <rcc rId="0" sId="1" dxf="1">
      <nc r="A30" t="inlineStr">
        <is>
          <t>104 1 14 06025 13 0000 430</t>
        </is>
      </nc>
      <ndxf>
        <font>
          <b val="0"/>
          <sz val="9"/>
          <name val="Arial Narrow"/>
          <scheme val="none"/>
        </font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>
      <nc r="B30" t="inlineStr">
        <is>
      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      </is>
      </nc>
      <ndxf>
        <font>
          <b val="0"/>
          <sz val="9"/>
          <name val="Arial Narrow"/>
          <scheme val="none"/>
        </font>
        <alignment vertical="top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 numFmtId="4">
      <nc r="C30">
        <v>0</v>
      </nc>
      <ndxf>
        <font>
          <b val="0"/>
          <sz val="9"/>
          <name val="Arial Narrow"/>
          <scheme val="none"/>
        </font>
        <numFmt numFmtId="167" formatCode="#,##0.0"/>
        <fill>
          <patternFill patternType="solid">
            <bgColor theme="9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 numFmtId="4">
      <nc r="D30">
        <v>0</v>
      </nc>
      <ndxf>
        <font>
          <b val="0"/>
          <sz val="9"/>
          <color indexed="8"/>
          <name val="Arial Narrow"/>
          <scheme val="none"/>
        </font>
        <numFmt numFmtId="167" formatCode="#,##0.0"/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fmt sheetId="1" sqref="E30" start="0" length="0">
      <dxf>
        <font>
          <b val="0"/>
          <sz val="9"/>
          <color indexed="8"/>
          <name val="Arial Narrow"/>
          <scheme val="none"/>
        </font>
        <numFmt numFmtId="167" formatCode="#,##0.0"/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cc rId="0" sId="1" dxf="1" numFmtId="4">
      <nc r="F30">
        <v>0</v>
      </nc>
      <ndxf>
        <font>
          <b val="0"/>
          <sz val="9"/>
          <name val="Arial Narrow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 numFmtId="4">
      <nc r="G30">
        <v>0</v>
      </nc>
      <ndxf>
        <font>
          <b val="0"/>
          <sz val="9"/>
          <name val="Arial Narrow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s="1" dxf="1">
      <nc r="H30">
        <f>G30/Всего_доходов_2003</f>
      </nc>
      <ndxf>
        <font>
          <b val="0"/>
          <sz val="9"/>
          <color auto="1"/>
          <name val="Arial Narrow"/>
          <scheme val="none"/>
        </font>
        <numFmt numFmtId="165" formatCode="0.0%"/>
        <fill>
          <patternFill patternType="solid">
            <bgColor theme="0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>
      <nc r="I30">
        <f>G30/E30</f>
      </nc>
      <ndxf>
        <font>
          <sz val="9"/>
          <color auto="1"/>
          <name val="Arial Narrow"/>
          <scheme val="none"/>
        </font>
        <numFmt numFmtId="165" formatCode="0.0%"/>
        <fill>
          <patternFill patternType="solid">
            <bgColor rgb="FFB7FF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30">
        <f>G30-D30</f>
      </nc>
      <ndxf>
        <font>
          <b val="0"/>
          <sz val="9"/>
          <name val="Arial Narrow"/>
          <scheme val="none"/>
        </font>
        <numFmt numFmtId="168" formatCode="\+#,##0.0;\-#,##0.0"/>
        <fill>
          <patternFill patternType="solid">
            <bgColor rgb="FFB7F9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>
      <nc r="K30">
        <f>IF(G30=0,"0,0%", G30/D30)</f>
      </nc>
      <ndxf>
        <font>
          <b val="0"/>
          <sz val="9"/>
          <color auto="1"/>
          <name val="Arial Narrow"/>
          <scheme val="none"/>
        </font>
        <numFmt numFmtId="165" formatCode="0.0%"/>
        <fill>
          <patternFill patternType="solid">
            <bgColor rgb="FFB7F9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L30">
        <f>G30-F30</f>
      </nc>
      <ndxf>
        <font>
          <sz val="9"/>
          <color indexed="8"/>
          <name val="Arial Narrow"/>
          <scheme val="none"/>
        </font>
        <numFmt numFmtId="167" formatCode="#,##0.0"/>
        <fill>
          <patternFill patternType="solid">
            <bgColor rgb="FFB7F8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M30" start="0" length="0">
      <dxf>
        <numFmt numFmtId="168" formatCode="\+#,##0.0;\-#,##0.0"/>
      </dxf>
    </rfmt>
  </rrc>
  <rrc rId="834" sId="1" ref="A31:XFD31" action="deleteRow">
    <undo index="0" exp="area" dr="G31:G33" r="G30" sId="1"/>
    <undo index="0" exp="area" dr="F31:F33" r="F30" sId="1"/>
    <undo index="0" exp="area" dr="E31:E33" r="E30" sId="1"/>
    <undo index="0" exp="area" dr="D31:D33" r="D30" sId="1"/>
    <undo index="0" exp="area" dr="C31:C33" r="C30" sId="1"/>
    <undo index="36" exp="area" ref3D="1" dr="$A$217:$XFD$223" dn="Z_0C520A02_E04D_4239_829B_D09BBD6B73A5_.wvu.Rows" sId="1"/>
    <undo index="34" exp="area" ref3D="1" dr="$A$198:$XFD$200" dn="Z_0C520A02_E04D_4239_829B_D09BBD6B73A5_.wvu.Rows" sId="1"/>
    <undo index="32" exp="area" ref3D="1" dr="$A$187:$XFD$187" dn="Z_0C520A02_E04D_4239_829B_D09BBD6B73A5_.wvu.Rows" sId="1"/>
    <undo index="30" exp="area" ref3D="1" dr="$A$184:$XFD$184" dn="Z_0C520A02_E04D_4239_829B_D09BBD6B73A5_.wvu.Rows" sId="1"/>
    <undo index="28" exp="area" ref3D="1" dr="$A$180:$XFD$182" dn="Z_0C520A02_E04D_4239_829B_D09BBD6B73A5_.wvu.Rows" sId="1"/>
    <undo index="26" exp="area" ref3D="1" dr="$A$172:$XFD$172" dn="Z_0C520A02_E04D_4239_829B_D09BBD6B73A5_.wvu.Rows" sId="1"/>
    <undo index="24" exp="area" ref3D="1" dr="$A$165:$XFD$167" dn="Z_0C520A02_E04D_4239_829B_D09BBD6B73A5_.wvu.Rows" sId="1"/>
    <undo index="22" exp="area" ref3D="1" dr="$A$153:$XFD$153" dn="Z_0C520A02_E04D_4239_829B_D09BBD6B73A5_.wvu.Rows" sId="1"/>
    <undo index="20" exp="area" ref3D="1" dr="$A$150:$XFD$150" dn="Z_0C520A02_E04D_4239_829B_D09BBD6B73A5_.wvu.Rows" sId="1"/>
    <undo index="18" exp="area" ref3D="1" dr="$A$136:$XFD$137" dn="Z_0C520A02_E04D_4239_829B_D09BBD6B73A5_.wvu.Rows" sId="1"/>
    <undo index="16" exp="area" ref3D="1" dr="$A$128:$XFD$130" dn="Z_0C520A02_E04D_4239_829B_D09BBD6B73A5_.wvu.Rows" sId="1"/>
    <undo index="14" exp="area" ref3D="1" dr="$A$105:$XFD$105" dn="Z_0C520A02_E04D_4239_829B_D09BBD6B73A5_.wvu.Rows" sId="1"/>
    <undo index="12" exp="area" ref3D="1" dr="$A$86:$XFD$89" dn="Z_0C520A02_E04D_4239_829B_D09BBD6B73A5_.wvu.Rows" sId="1"/>
    <undo index="10" exp="area" ref3D="1" dr="$A$82:$XFD$82" dn="Z_0C520A02_E04D_4239_829B_D09BBD6B73A5_.wvu.Rows" sId="1"/>
    <undo index="8" exp="area" ref3D="1" dr="$A$76:$XFD$77" dn="Z_0C520A02_E04D_4239_829B_D09BBD6B73A5_.wvu.Rows" sId="1"/>
    <undo index="6" exp="area" ref3D="1" dr="$A$73:$XFD$74" dn="Z_0C520A02_E04D_4239_829B_D09BBD6B73A5_.wvu.Rows" sId="1"/>
    <undo index="4" exp="area" ref3D="1" dr="$A$69:$XFD$69" dn="Z_0C520A02_E04D_4239_829B_D09BBD6B73A5_.wvu.Rows" sId="1"/>
    <undo index="2" exp="area" ref3D="1" dr="$A$65:$XFD$66" dn="Z_0C520A02_E04D_4239_829B_D09BBD6B73A5_.wvu.Rows" sId="1"/>
    <undo index="1" exp="area" ref3D="1" dr="$A$58:$XFD$60" dn="Z_0C520A02_E04D_4239_829B_D09BBD6B73A5_.wvu.Rows" sId="1"/>
    <undo index="4" exp="area" ref3D="1" dr="$A$172:$XFD$172" dn="Z_DD5C3F45_D2CB_45EC_9051_F348430664E8_.wvu.Rows" sId="1"/>
    <undo index="2" exp="area" ref3D="1" dr="$A$45:$XFD$46" dn="Z_DD5C3F45_D2CB_45EC_9051_F348430664E8_.wvu.Rows" sId="1"/>
    <undo index="1" exp="area" ref3D="1" dr="$A$37:$XFD$38" dn="Z_DD5C3F45_D2CB_45EC_9051_F348430664E8_.wvu.Rows" sId="1"/>
    <undo index="0" exp="area" ref3D="1" dr="$A$172:$XFD$172" dn="Z_C76330A2_057D_4E27_B720_532A3C304D14_.wvu.Rows" sId="1"/>
    <undo index="2" exp="area" ref3D="1" dr="$A$29:$XFD$34" dn="Z_97B5DCE1_CCA4_11D7_B6CC_0007E980B7D4_.wvu.Rows" sId="1"/>
    <undo index="6" exp="area" ref3D="1" dr="$A$172:$XFD$172" dn="Z_91C1DC54_C312_471D_9246_B789B002B742_.wvu.Rows" sId="1"/>
    <undo index="2" exp="area" ref3D="1" dr="$A$45:$XFD$46" dn="Z_91C1DC54_C312_471D_9246_B789B002B742_.wvu.Rows" sId="1"/>
    <undo index="1" exp="area" ref3D="1" dr="$A$37:$XFD$38" dn="Z_91C1DC54_C312_471D_9246_B789B002B742_.wvu.Rows" sId="1"/>
    <undo index="0" exp="area" ref3D="1" dr="$A$29:$XFD$34" dn="Z_88FCA060_646D_11D8_9232_00C0268CB387_.wvu.Rows" sId="1"/>
    <undo index="4" exp="area" ref3D="1" dr="$A$172:$XFD$172" dn="Z_6B5A71DB_8104_43F2_BE21_9362D50D2638_.wvu.Rows" sId="1"/>
    <undo index="2" exp="area" ref3D="1" dr="$A$45:$XFD$46" dn="Z_6B5A71DB_8104_43F2_BE21_9362D50D2638_.wvu.Rows" sId="1"/>
    <undo index="1" exp="area" ref3D="1" dr="$A$37:$XFD$38" dn="Z_6B5A71DB_8104_43F2_BE21_9362D50D2638_.wvu.Rows" sId="1"/>
    <undo index="48" exp="area" ref3D="1" dr="$A$217:$XFD$223" dn="Z_5470FB45_3E1B_4EAD_922B_BC6978B055FF_.wvu.Rows" sId="1"/>
    <undo index="46" exp="area" ref3D="1" dr="$A$198:$XFD$200" dn="Z_5470FB45_3E1B_4EAD_922B_BC6978B055FF_.wvu.Rows" sId="1"/>
    <undo index="44" exp="area" ref3D="1" dr="$A$187:$XFD$187" dn="Z_5470FB45_3E1B_4EAD_922B_BC6978B055FF_.wvu.Rows" sId="1"/>
    <undo index="42" exp="area" ref3D="1" dr="$A$184:$XFD$184" dn="Z_5470FB45_3E1B_4EAD_922B_BC6978B055FF_.wvu.Rows" sId="1"/>
    <undo index="40" exp="area" ref3D="1" dr="$A$180:$XFD$182" dn="Z_5470FB45_3E1B_4EAD_922B_BC6978B055FF_.wvu.Rows" sId="1"/>
    <undo index="38" exp="area" ref3D="1" dr="$A$172:$XFD$172" dn="Z_5470FB45_3E1B_4EAD_922B_BC6978B055FF_.wvu.Rows" sId="1"/>
    <undo index="36" exp="area" ref3D="1" dr="$A$165:$XFD$167" dn="Z_5470FB45_3E1B_4EAD_922B_BC6978B055FF_.wvu.Rows" sId="1"/>
    <undo index="34" exp="area" ref3D="1" dr="$A$153:$XFD$153" dn="Z_5470FB45_3E1B_4EAD_922B_BC6978B055FF_.wvu.Rows" sId="1"/>
    <undo index="32" exp="area" ref3D="1" dr="$A$150:$XFD$150" dn="Z_5470FB45_3E1B_4EAD_922B_BC6978B055FF_.wvu.Rows" sId="1"/>
    <undo index="30" exp="area" ref3D="1" dr="$A$136:$XFD$137" dn="Z_5470FB45_3E1B_4EAD_922B_BC6978B055FF_.wvu.Rows" sId="1"/>
    <undo index="28" exp="area" ref3D="1" dr="$A$128:$XFD$130" dn="Z_5470FB45_3E1B_4EAD_922B_BC6978B055FF_.wvu.Rows" sId="1"/>
    <undo index="26" exp="area" ref3D="1" dr="$A$105:$XFD$105" dn="Z_5470FB45_3E1B_4EAD_922B_BC6978B055FF_.wvu.Rows" sId="1"/>
    <undo index="24" exp="area" ref3D="1" dr="$A$86:$XFD$89" dn="Z_5470FB45_3E1B_4EAD_922B_BC6978B055FF_.wvu.Rows" sId="1"/>
    <undo index="22" exp="area" ref3D="1" dr="$A$82:$XFD$82" dn="Z_5470FB45_3E1B_4EAD_922B_BC6978B055FF_.wvu.Rows" sId="1"/>
    <undo index="20" exp="area" ref3D="1" dr="$A$76:$XFD$77" dn="Z_5470FB45_3E1B_4EAD_922B_BC6978B055FF_.wvu.Rows" sId="1"/>
    <undo index="18" exp="area" ref3D="1" dr="$A$73:$XFD$74" dn="Z_5470FB45_3E1B_4EAD_922B_BC6978B055FF_.wvu.Rows" sId="1"/>
    <undo index="16" exp="area" ref3D="1" dr="$A$69:$XFD$69" dn="Z_5470FB45_3E1B_4EAD_922B_BC6978B055FF_.wvu.Rows" sId="1"/>
    <undo index="14" exp="area" ref3D="1" dr="$A$65:$XFD$66" dn="Z_5470FB45_3E1B_4EAD_922B_BC6978B055FF_.wvu.Rows" sId="1"/>
    <undo index="12" exp="area" ref3D="1" dr="$A$58:$XFD$60" dn="Z_5470FB45_3E1B_4EAD_922B_BC6978B055FF_.wvu.Rows" sId="1"/>
    <undo index="10" exp="area" ref3D="1" dr="$A$36:$XFD$36" dn="Z_5470FB45_3E1B_4EAD_922B_BC6978B055FF_.wvu.Rows" sId="1"/>
    <undo index="8" exp="area" ref3D="1" dr="$A$33:$XFD$33" dn="Z_5470FB45_3E1B_4EAD_922B_BC6978B055FF_.wvu.Rows" sId="1"/>
    <undo index="6" exp="area" ref3D="1" dr="$A$31:$XFD$31" dn="Z_5470FB45_3E1B_4EAD_922B_BC6978B055FF_.wvu.Rows" sId="1"/>
    <undo index="48" exp="area" ref3D="1" dr="$A$217:$XFD$223" dn="Z_24A27F03_1973_491C_B5BB_96E92A647E6D_.wvu.Rows" sId="1"/>
    <undo index="46" exp="area" ref3D="1" dr="$A$198:$XFD$200" dn="Z_24A27F03_1973_491C_B5BB_96E92A647E6D_.wvu.Rows" sId="1"/>
    <undo index="44" exp="area" ref3D="1" dr="$A$187:$XFD$187" dn="Z_24A27F03_1973_491C_B5BB_96E92A647E6D_.wvu.Rows" sId="1"/>
    <undo index="42" exp="area" ref3D="1" dr="$A$184:$XFD$184" dn="Z_24A27F03_1973_491C_B5BB_96E92A647E6D_.wvu.Rows" sId="1"/>
    <undo index="40" exp="area" ref3D="1" dr="$A$180:$XFD$182" dn="Z_24A27F03_1973_491C_B5BB_96E92A647E6D_.wvu.Rows" sId="1"/>
    <undo index="38" exp="area" ref3D="1" dr="$A$172:$XFD$172" dn="Z_24A27F03_1973_491C_B5BB_96E92A647E6D_.wvu.Rows" sId="1"/>
    <undo index="36" exp="area" ref3D="1" dr="$A$165:$XFD$167" dn="Z_24A27F03_1973_491C_B5BB_96E92A647E6D_.wvu.Rows" sId="1"/>
    <undo index="34" exp="area" ref3D="1" dr="$A$153:$XFD$153" dn="Z_24A27F03_1973_491C_B5BB_96E92A647E6D_.wvu.Rows" sId="1"/>
    <undo index="32" exp="area" ref3D="1" dr="$A$150:$XFD$150" dn="Z_24A27F03_1973_491C_B5BB_96E92A647E6D_.wvu.Rows" sId="1"/>
    <undo index="30" exp="area" ref3D="1" dr="$A$136:$XFD$137" dn="Z_24A27F03_1973_491C_B5BB_96E92A647E6D_.wvu.Rows" sId="1"/>
    <undo index="28" exp="area" ref3D="1" dr="$A$128:$XFD$130" dn="Z_24A27F03_1973_491C_B5BB_96E92A647E6D_.wvu.Rows" sId="1"/>
    <undo index="26" exp="area" ref3D="1" dr="$A$105:$XFD$105" dn="Z_24A27F03_1973_491C_B5BB_96E92A647E6D_.wvu.Rows" sId="1"/>
    <undo index="24" exp="area" ref3D="1" dr="$A$86:$XFD$89" dn="Z_24A27F03_1973_491C_B5BB_96E92A647E6D_.wvu.Rows" sId="1"/>
    <undo index="22" exp="area" ref3D="1" dr="$A$82:$XFD$82" dn="Z_24A27F03_1973_491C_B5BB_96E92A647E6D_.wvu.Rows" sId="1"/>
    <undo index="20" exp="area" ref3D="1" dr="$A$76:$XFD$77" dn="Z_24A27F03_1973_491C_B5BB_96E92A647E6D_.wvu.Rows" sId="1"/>
    <undo index="18" exp="area" ref3D="1" dr="$A$73:$XFD$74" dn="Z_24A27F03_1973_491C_B5BB_96E92A647E6D_.wvu.Rows" sId="1"/>
    <undo index="16" exp="area" ref3D="1" dr="$A$69:$XFD$69" dn="Z_24A27F03_1973_491C_B5BB_96E92A647E6D_.wvu.Rows" sId="1"/>
    <undo index="14" exp="area" ref3D="1" dr="$A$65:$XFD$66" dn="Z_24A27F03_1973_491C_B5BB_96E92A647E6D_.wvu.Rows" sId="1"/>
    <undo index="12" exp="area" ref3D="1" dr="$A$58:$XFD$60" dn="Z_24A27F03_1973_491C_B5BB_96E92A647E6D_.wvu.Rows" sId="1"/>
    <undo index="10" exp="area" ref3D="1" dr="$A$36:$XFD$36" dn="Z_24A27F03_1973_491C_B5BB_96E92A647E6D_.wvu.Rows" sId="1"/>
    <undo index="8" exp="area" ref3D="1" dr="$A$33:$XFD$33" dn="Z_24A27F03_1973_491C_B5BB_96E92A647E6D_.wvu.Rows" sId="1"/>
    <undo index="6" exp="area" ref3D="1" dr="$A$31:$XFD$31" dn="Z_24A27F03_1973_491C_B5BB_96E92A647E6D_.wvu.Rows" sId="1"/>
    <rfmt sheetId="1" xfDxf="1" sqref="A31:XFD31" start="0" length="0">
      <dxf>
        <font>
          <b/>
          <sz val="8"/>
          <name val="Arial Narrow"/>
          <scheme val="none"/>
        </font>
        <alignment horizontal="left" vertical="justify" wrapText="1" readingOrder="0"/>
      </dxf>
    </rfmt>
    <rcc rId="0" sId="1" dxf="1">
      <nc r="A31" t="inlineStr">
        <is>
          <t>000 1 16 900050 13 0000 140</t>
        </is>
      </nc>
      <ndxf>
        <font>
          <b val="0"/>
          <sz val="9"/>
          <name val="Arial Narrow"/>
          <scheme val="none"/>
        </font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>
      <nc r="B31" t="inlineStr">
        <is>
          <t>Прочие поступления от денежных взысканий (штрафов) и иных сумм в возмещение ущерба, зачисляемые в бюджеты городских поселенийгородских поселений</t>
        </is>
      </nc>
      <ndxf>
        <font>
          <b val="0"/>
          <sz val="9"/>
          <name val="Arial Narrow"/>
          <scheme val="none"/>
        </font>
        <alignment vertical="top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 numFmtId="4">
      <nc r="C31">
        <v>0</v>
      </nc>
      <ndxf>
        <font>
          <b val="0"/>
          <sz val="9"/>
          <name val="Arial Narrow"/>
          <scheme val="none"/>
        </font>
        <numFmt numFmtId="167" formatCode="#,##0.0"/>
        <fill>
          <patternFill patternType="solid">
            <bgColor theme="9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 numFmtId="4">
      <nc r="D31">
        <v>0</v>
      </nc>
      <ndxf>
        <font>
          <b val="0"/>
          <sz val="9"/>
          <color indexed="8"/>
          <name val="Arial Narrow"/>
          <scheme val="none"/>
        </font>
        <numFmt numFmtId="167" formatCode="#,##0.0"/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fmt sheetId="1" sqref="E31" start="0" length="0">
      <dxf>
        <font>
          <b val="0"/>
          <sz val="9"/>
          <color indexed="8"/>
          <name val="Arial Narrow"/>
          <scheme val="none"/>
        </font>
        <numFmt numFmtId="167" formatCode="#,##0.0"/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cc rId="0" sId="1" dxf="1" numFmtId="4">
      <nc r="F31">
        <v>0</v>
      </nc>
      <ndxf>
        <font>
          <b val="0"/>
          <sz val="9"/>
          <name val="Arial Narrow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 numFmtId="4">
      <nc r="G31">
        <v>0</v>
      </nc>
      <ndxf>
        <font>
          <b val="0"/>
          <sz val="9"/>
          <name val="Arial Narrow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s="1" dxf="1">
      <nc r="H31">
        <f>G31/Всего_доходов_2003</f>
      </nc>
      <ndxf>
        <font>
          <b val="0"/>
          <sz val="9"/>
          <color auto="1"/>
          <name val="Arial Narrow"/>
          <scheme val="none"/>
        </font>
        <numFmt numFmtId="165" formatCode="0.0%"/>
        <fill>
          <patternFill patternType="solid">
            <bgColor theme="0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>
      <nc r="I31">
        <f>G31/E31</f>
      </nc>
      <ndxf>
        <font>
          <sz val="9"/>
          <color auto="1"/>
          <name val="Arial Narrow"/>
          <scheme val="none"/>
        </font>
        <numFmt numFmtId="165" formatCode="0.0%"/>
        <fill>
          <patternFill patternType="solid">
            <bgColor rgb="FFB7FF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31">
        <f>G31-D31</f>
      </nc>
      <ndxf>
        <font>
          <b val="0"/>
          <sz val="9"/>
          <name val="Arial Narrow"/>
          <scheme val="none"/>
        </font>
        <numFmt numFmtId="168" formatCode="\+#,##0.0;\-#,##0.0"/>
        <fill>
          <patternFill patternType="solid">
            <bgColor rgb="FFB7F9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>
      <nc r="K31">
        <f>IF(D31=0,"0,0%", G31/D31)</f>
      </nc>
      <ndxf>
        <font>
          <b val="0"/>
          <sz val="9"/>
          <color auto="1"/>
          <name val="Arial Narrow"/>
          <scheme val="none"/>
        </font>
        <numFmt numFmtId="165" formatCode="0.0%"/>
        <fill>
          <patternFill patternType="solid">
            <bgColor rgb="FFB7F9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L31">
        <f>G31-F31</f>
      </nc>
      <ndxf>
        <font>
          <sz val="9"/>
          <color indexed="8"/>
          <name val="Arial Narrow"/>
          <scheme val="none"/>
        </font>
        <numFmt numFmtId="167" formatCode="#,##0.0"/>
        <fill>
          <patternFill patternType="solid">
            <bgColor rgb="FFB7F8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M31" start="0" length="0">
      <dxf>
        <numFmt numFmtId="168" formatCode="\+#,##0.0;\-#,##0.0"/>
      </dxf>
    </rfmt>
  </rrc>
  <rrc rId="835" sId="1" ref="A32:XFD32" action="deleteRow">
    <undo index="0" exp="area" dr="G31:G32" r="G30" sId="1"/>
    <undo index="0" exp="area" dr="F31:F32" r="F30" sId="1"/>
    <undo index="0" exp="area" dr="E31:E32" r="E30" sId="1"/>
    <undo index="0" exp="area" dr="D31:D32" r="D30" sId="1"/>
    <undo index="0" exp="area" dr="C31:C32" r="C30" sId="1"/>
    <undo index="36" exp="area" ref3D="1" dr="$A$216:$XFD$222" dn="Z_0C520A02_E04D_4239_829B_D09BBD6B73A5_.wvu.Rows" sId="1"/>
    <undo index="34" exp="area" ref3D="1" dr="$A$197:$XFD$199" dn="Z_0C520A02_E04D_4239_829B_D09BBD6B73A5_.wvu.Rows" sId="1"/>
    <undo index="32" exp="area" ref3D="1" dr="$A$186:$XFD$186" dn="Z_0C520A02_E04D_4239_829B_D09BBD6B73A5_.wvu.Rows" sId="1"/>
    <undo index="30" exp="area" ref3D="1" dr="$A$183:$XFD$183" dn="Z_0C520A02_E04D_4239_829B_D09BBD6B73A5_.wvu.Rows" sId="1"/>
    <undo index="28" exp="area" ref3D="1" dr="$A$179:$XFD$181" dn="Z_0C520A02_E04D_4239_829B_D09BBD6B73A5_.wvu.Rows" sId="1"/>
    <undo index="26" exp="area" ref3D="1" dr="$A$171:$XFD$171" dn="Z_0C520A02_E04D_4239_829B_D09BBD6B73A5_.wvu.Rows" sId="1"/>
    <undo index="24" exp="area" ref3D="1" dr="$A$164:$XFD$166" dn="Z_0C520A02_E04D_4239_829B_D09BBD6B73A5_.wvu.Rows" sId="1"/>
    <undo index="22" exp="area" ref3D="1" dr="$A$152:$XFD$152" dn="Z_0C520A02_E04D_4239_829B_D09BBD6B73A5_.wvu.Rows" sId="1"/>
    <undo index="20" exp="area" ref3D="1" dr="$A$149:$XFD$149" dn="Z_0C520A02_E04D_4239_829B_D09BBD6B73A5_.wvu.Rows" sId="1"/>
    <undo index="18" exp="area" ref3D="1" dr="$A$135:$XFD$136" dn="Z_0C520A02_E04D_4239_829B_D09BBD6B73A5_.wvu.Rows" sId="1"/>
    <undo index="16" exp="area" ref3D="1" dr="$A$127:$XFD$129" dn="Z_0C520A02_E04D_4239_829B_D09BBD6B73A5_.wvu.Rows" sId="1"/>
    <undo index="14" exp="area" ref3D="1" dr="$A$104:$XFD$104" dn="Z_0C520A02_E04D_4239_829B_D09BBD6B73A5_.wvu.Rows" sId="1"/>
    <undo index="12" exp="area" ref3D="1" dr="$A$85:$XFD$88" dn="Z_0C520A02_E04D_4239_829B_D09BBD6B73A5_.wvu.Rows" sId="1"/>
    <undo index="10" exp="area" ref3D="1" dr="$A$81:$XFD$81" dn="Z_0C520A02_E04D_4239_829B_D09BBD6B73A5_.wvu.Rows" sId="1"/>
    <undo index="8" exp="area" ref3D="1" dr="$A$75:$XFD$76" dn="Z_0C520A02_E04D_4239_829B_D09BBD6B73A5_.wvu.Rows" sId="1"/>
    <undo index="6" exp="area" ref3D="1" dr="$A$72:$XFD$73" dn="Z_0C520A02_E04D_4239_829B_D09BBD6B73A5_.wvu.Rows" sId="1"/>
    <undo index="4" exp="area" ref3D="1" dr="$A$68:$XFD$68" dn="Z_0C520A02_E04D_4239_829B_D09BBD6B73A5_.wvu.Rows" sId="1"/>
    <undo index="2" exp="area" ref3D="1" dr="$A$64:$XFD$65" dn="Z_0C520A02_E04D_4239_829B_D09BBD6B73A5_.wvu.Rows" sId="1"/>
    <undo index="1" exp="area" ref3D="1" dr="$A$57:$XFD$59" dn="Z_0C520A02_E04D_4239_829B_D09BBD6B73A5_.wvu.Rows" sId="1"/>
    <undo index="4" exp="area" ref3D="1" dr="$A$171:$XFD$171" dn="Z_DD5C3F45_D2CB_45EC_9051_F348430664E8_.wvu.Rows" sId="1"/>
    <undo index="2" exp="area" ref3D="1" dr="$A$44:$XFD$45" dn="Z_DD5C3F45_D2CB_45EC_9051_F348430664E8_.wvu.Rows" sId="1"/>
    <undo index="1" exp="area" ref3D="1" dr="$A$36:$XFD$37" dn="Z_DD5C3F45_D2CB_45EC_9051_F348430664E8_.wvu.Rows" sId="1"/>
    <undo index="0" exp="area" ref3D="1" dr="$A$171:$XFD$171" dn="Z_C76330A2_057D_4E27_B720_532A3C304D14_.wvu.Rows" sId="1"/>
    <undo index="2" exp="area" ref3D="1" dr="$A$29:$XFD$33" dn="Z_97B5DCE1_CCA4_11D7_B6CC_0007E980B7D4_.wvu.Rows" sId="1"/>
    <undo index="6" exp="area" ref3D="1" dr="$A$171:$XFD$171" dn="Z_91C1DC54_C312_471D_9246_B789B002B742_.wvu.Rows" sId="1"/>
    <undo index="2" exp="area" ref3D="1" dr="$A$44:$XFD$45" dn="Z_91C1DC54_C312_471D_9246_B789B002B742_.wvu.Rows" sId="1"/>
    <undo index="1" exp="area" ref3D="1" dr="$A$36:$XFD$37" dn="Z_91C1DC54_C312_471D_9246_B789B002B742_.wvu.Rows" sId="1"/>
    <undo index="0" exp="area" ref3D="1" dr="$A$29:$XFD$33" dn="Z_88FCA060_646D_11D8_9232_00C0268CB387_.wvu.Rows" sId="1"/>
    <undo index="4" exp="area" ref3D="1" dr="$A$171:$XFD$171" dn="Z_6B5A71DB_8104_43F2_BE21_9362D50D2638_.wvu.Rows" sId="1"/>
    <undo index="2" exp="area" ref3D="1" dr="$A$44:$XFD$45" dn="Z_6B5A71DB_8104_43F2_BE21_9362D50D2638_.wvu.Rows" sId="1"/>
    <undo index="1" exp="area" ref3D="1" dr="$A$36:$XFD$37" dn="Z_6B5A71DB_8104_43F2_BE21_9362D50D2638_.wvu.Rows" sId="1"/>
    <undo index="48" exp="area" ref3D="1" dr="$A$216:$XFD$222" dn="Z_5470FB45_3E1B_4EAD_922B_BC6978B055FF_.wvu.Rows" sId="1"/>
    <undo index="46" exp="area" ref3D="1" dr="$A$197:$XFD$199" dn="Z_5470FB45_3E1B_4EAD_922B_BC6978B055FF_.wvu.Rows" sId="1"/>
    <undo index="44" exp="area" ref3D="1" dr="$A$186:$XFD$186" dn="Z_5470FB45_3E1B_4EAD_922B_BC6978B055FF_.wvu.Rows" sId="1"/>
    <undo index="42" exp="area" ref3D="1" dr="$A$183:$XFD$183" dn="Z_5470FB45_3E1B_4EAD_922B_BC6978B055FF_.wvu.Rows" sId="1"/>
    <undo index="40" exp="area" ref3D="1" dr="$A$179:$XFD$181" dn="Z_5470FB45_3E1B_4EAD_922B_BC6978B055FF_.wvu.Rows" sId="1"/>
    <undo index="38" exp="area" ref3D="1" dr="$A$171:$XFD$171" dn="Z_5470FB45_3E1B_4EAD_922B_BC6978B055FF_.wvu.Rows" sId="1"/>
    <undo index="36" exp="area" ref3D="1" dr="$A$164:$XFD$166" dn="Z_5470FB45_3E1B_4EAD_922B_BC6978B055FF_.wvu.Rows" sId="1"/>
    <undo index="34" exp="area" ref3D="1" dr="$A$152:$XFD$152" dn="Z_5470FB45_3E1B_4EAD_922B_BC6978B055FF_.wvu.Rows" sId="1"/>
    <undo index="32" exp="area" ref3D="1" dr="$A$149:$XFD$149" dn="Z_5470FB45_3E1B_4EAD_922B_BC6978B055FF_.wvu.Rows" sId="1"/>
    <undo index="30" exp="area" ref3D="1" dr="$A$135:$XFD$136" dn="Z_5470FB45_3E1B_4EAD_922B_BC6978B055FF_.wvu.Rows" sId="1"/>
    <undo index="28" exp="area" ref3D="1" dr="$A$127:$XFD$129" dn="Z_5470FB45_3E1B_4EAD_922B_BC6978B055FF_.wvu.Rows" sId="1"/>
    <undo index="26" exp="area" ref3D="1" dr="$A$104:$XFD$104" dn="Z_5470FB45_3E1B_4EAD_922B_BC6978B055FF_.wvu.Rows" sId="1"/>
    <undo index="24" exp="area" ref3D="1" dr="$A$85:$XFD$88" dn="Z_5470FB45_3E1B_4EAD_922B_BC6978B055FF_.wvu.Rows" sId="1"/>
    <undo index="22" exp="area" ref3D="1" dr="$A$81:$XFD$81" dn="Z_5470FB45_3E1B_4EAD_922B_BC6978B055FF_.wvu.Rows" sId="1"/>
    <undo index="20" exp="area" ref3D="1" dr="$A$75:$XFD$76" dn="Z_5470FB45_3E1B_4EAD_922B_BC6978B055FF_.wvu.Rows" sId="1"/>
    <undo index="18" exp="area" ref3D="1" dr="$A$72:$XFD$73" dn="Z_5470FB45_3E1B_4EAD_922B_BC6978B055FF_.wvu.Rows" sId="1"/>
    <undo index="16" exp="area" ref3D="1" dr="$A$68:$XFD$68" dn="Z_5470FB45_3E1B_4EAD_922B_BC6978B055FF_.wvu.Rows" sId="1"/>
    <undo index="14" exp="area" ref3D="1" dr="$A$64:$XFD$65" dn="Z_5470FB45_3E1B_4EAD_922B_BC6978B055FF_.wvu.Rows" sId="1"/>
    <undo index="12" exp="area" ref3D="1" dr="$A$57:$XFD$59" dn="Z_5470FB45_3E1B_4EAD_922B_BC6978B055FF_.wvu.Rows" sId="1"/>
    <undo index="10" exp="area" ref3D="1" dr="$A$35:$XFD$35" dn="Z_5470FB45_3E1B_4EAD_922B_BC6978B055FF_.wvu.Rows" sId="1"/>
    <undo index="8" exp="area" ref3D="1" dr="$A$32:$XFD$32" dn="Z_5470FB45_3E1B_4EAD_922B_BC6978B055FF_.wvu.Rows" sId="1"/>
    <undo index="48" exp="area" ref3D="1" dr="$A$216:$XFD$222" dn="Z_24A27F03_1973_491C_B5BB_96E92A647E6D_.wvu.Rows" sId="1"/>
    <undo index="46" exp="area" ref3D="1" dr="$A$197:$XFD$199" dn="Z_24A27F03_1973_491C_B5BB_96E92A647E6D_.wvu.Rows" sId="1"/>
    <undo index="44" exp="area" ref3D="1" dr="$A$186:$XFD$186" dn="Z_24A27F03_1973_491C_B5BB_96E92A647E6D_.wvu.Rows" sId="1"/>
    <undo index="42" exp="area" ref3D="1" dr="$A$183:$XFD$183" dn="Z_24A27F03_1973_491C_B5BB_96E92A647E6D_.wvu.Rows" sId="1"/>
    <undo index="40" exp="area" ref3D="1" dr="$A$179:$XFD$181" dn="Z_24A27F03_1973_491C_B5BB_96E92A647E6D_.wvu.Rows" sId="1"/>
    <undo index="38" exp="area" ref3D="1" dr="$A$171:$XFD$171" dn="Z_24A27F03_1973_491C_B5BB_96E92A647E6D_.wvu.Rows" sId="1"/>
    <undo index="36" exp="area" ref3D="1" dr="$A$164:$XFD$166" dn="Z_24A27F03_1973_491C_B5BB_96E92A647E6D_.wvu.Rows" sId="1"/>
    <undo index="34" exp="area" ref3D="1" dr="$A$152:$XFD$152" dn="Z_24A27F03_1973_491C_B5BB_96E92A647E6D_.wvu.Rows" sId="1"/>
    <undo index="32" exp="area" ref3D="1" dr="$A$149:$XFD$149" dn="Z_24A27F03_1973_491C_B5BB_96E92A647E6D_.wvu.Rows" sId="1"/>
    <undo index="30" exp="area" ref3D="1" dr="$A$135:$XFD$136" dn="Z_24A27F03_1973_491C_B5BB_96E92A647E6D_.wvu.Rows" sId="1"/>
    <undo index="28" exp="area" ref3D="1" dr="$A$127:$XFD$129" dn="Z_24A27F03_1973_491C_B5BB_96E92A647E6D_.wvu.Rows" sId="1"/>
    <undo index="26" exp="area" ref3D="1" dr="$A$104:$XFD$104" dn="Z_24A27F03_1973_491C_B5BB_96E92A647E6D_.wvu.Rows" sId="1"/>
    <undo index="24" exp="area" ref3D="1" dr="$A$85:$XFD$88" dn="Z_24A27F03_1973_491C_B5BB_96E92A647E6D_.wvu.Rows" sId="1"/>
    <undo index="22" exp="area" ref3D="1" dr="$A$81:$XFD$81" dn="Z_24A27F03_1973_491C_B5BB_96E92A647E6D_.wvu.Rows" sId="1"/>
    <undo index="20" exp="area" ref3D="1" dr="$A$75:$XFD$76" dn="Z_24A27F03_1973_491C_B5BB_96E92A647E6D_.wvu.Rows" sId="1"/>
    <undo index="18" exp="area" ref3D="1" dr="$A$72:$XFD$73" dn="Z_24A27F03_1973_491C_B5BB_96E92A647E6D_.wvu.Rows" sId="1"/>
    <undo index="16" exp="area" ref3D="1" dr="$A$68:$XFD$68" dn="Z_24A27F03_1973_491C_B5BB_96E92A647E6D_.wvu.Rows" sId="1"/>
    <undo index="14" exp="area" ref3D="1" dr="$A$64:$XFD$65" dn="Z_24A27F03_1973_491C_B5BB_96E92A647E6D_.wvu.Rows" sId="1"/>
    <undo index="12" exp="area" ref3D="1" dr="$A$57:$XFD$59" dn="Z_24A27F03_1973_491C_B5BB_96E92A647E6D_.wvu.Rows" sId="1"/>
    <undo index="10" exp="area" ref3D="1" dr="$A$35:$XFD$35" dn="Z_24A27F03_1973_491C_B5BB_96E92A647E6D_.wvu.Rows" sId="1"/>
    <undo index="8" exp="area" ref3D="1" dr="$A$32:$XFD$32" dn="Z_24A27F03_1973_491C_B5BB_96E92A647E6D_.wvu.Rows" sId="1"/>
    <rfmt sheetId="1" xfDxf="1" sqref="A32:XFD32" start="0" length="0">
      <dxf>
        <font>
          <b/>
          <sz val="8"/>
          <name val="Arial Narrow"/>
          <scheme val="none"/>
        </font>
        <alignment horizontal="left" vertical="justify" wrapText="1" readingOrder="0"/>
      </dxf>
    </rfmt>
    <rcc rId="0" sId="1" dxf="1">
      <nc r="A32" t="inlineStr">
        <is>
          <t>000 1 16 33050 13 0000 140</t>
        </is>
      </nc>
      <ndxf>
        <font>
          <b val="0"/>
          <sz val="9"/>
          <name val="Arial Narrow"/>
          <scheme val="none"/>
        </font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>
      <nc r="B32" t="inlineStr">
        <is>
      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      </is>
      </nc>
      <ndxf>
        <font>
          <b val="0"/>
          <sz val="9"/>
          <name val="Arial Narrow"/>
          <scheme val="none"/>
        </font>
        <alignment vertical="top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 numFmtId="4">
      <nc r="C32">
        <v>0</v>
      </nc>
      <ndxf>
        <font>
          <b val="0"/>
          <sz val="9"/>
          <name val="Arial Narrow"/>
          <scheme val="none"/>
        </font>
        <numFmt numFmtId="167" formatCode="#,##0.0"/>
        <fill>
          <patternFill patternType="solid">
            <bgColor theme="9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 numFmtId="4">
      <nc r="D32">
        <v>0</v>
      </nc>
      <ndxf>
        <font>
          <b val="0"/>
          <sz val="9"/>
          <color indexed="8"/>
          <name val="Arial Narrow"/>
          <scheme val="none"/>
        </font>
        <numFmt numFmtId="167" formatCode="#,##0.0"/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fmt sheetId="1" sqref="E32" start="0" length="0">
      <dxf>
        <font>
          <b val="0"/>
          <sz val="9"/>
          <color indexed="8"/>
          <name val="Arial Narrow"/>
          <scheme val="none"/>
        </font>
        <numFmt numFmtId="167" formatCode="#,##0.0"/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cc rId="0" sId="1" dxf="1" numFmtId="4">
      <nc r="F32">
        <v>0</v>
      </nc>
      <ndxf>
        <font>
          <b val="0"/>
          <sz val="9"/>
          <name val="Arial Narrow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 numFmtId="4">
      <nc r="G32">
        <v>0</v>
      </nc>
      <ndxf>
        <font>
          <b val="0"/>
          <sz val="9"/>
          <name val="Arial Narrow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s="1" dxf="1">
      <nc r="H32">
        <f>G32/Всего_доходов_2003</f>
      </nc>
      <ndxf>
        <font>
          <b val="0"/>
          <sz val="9"/>
          <color auto="1"/>
          <name val="Arial Narrow"/>
          <scheme val="none"/>
        </font>
        <numFmt numFmtId="165" formatCode="0.0%"/>
        <fill>
          <patternFill patternType="solid">
            <bgColor theme="0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>
      <nc r="I32">
        <f>G32/E32</f>
      </nc>
      <ndxf>
        <font>
          <sz val="9"/>
          <color auto="1"/>
          <name val="Arial Narrow"/>
          <scheme val="none"/>
        </font>
        <numFmt numFmtId="165" formatCode="0.0%"/>
        <fill>
          <patternFill patternType="solid">
            <bgColor rgb="FFB7FF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32">
        <f>G32-D32</f>
      </nc>
      <ndxf>
        <font>
          <b val="0"/>
          <sz val="9"/>
          <name val="Arial Narrow"/>
          <scheme val="none"/>
        </font>
        <numFmt numFmtId="168" formatCode="\+#,##0.0;\-#,##0.0"/>
        <fill>
          <patternFill patternType="solid">
            <bgColor rgb="FFB7F9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>
      <nc r="K32">
        <f>IF(D32=0,"0,0%", G32/D32)</f>
      </nc>
      <ndxf>
        <font>
          <b val="0"/>
          <sz val="9"/>
          <color auto="1"/>
          <name val="Arial Narrow"/>
          <scheme val="none"/>
        </font>
        <numFmt numFmtId="165" formatCode="0.0%"/>
        <fill>
          <patternFill patternType="solid">
            <bgColor rgb="FFB7F9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L32">
        <f>G32-F32</f>
      </nc>
      <ndxf>
        <font>
          <sz val="9"/>
          <color indexed="8"/>
          <name val="Arial Narrow"/>
          <scheme val="none"/>
        </font>
        <numFmt numFmtId="167" formatCode="#,##0.0"/>
        <fill>
          <patternFill patternType="solid">
            <bgColor rgb="FFB7F8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M32" start="0" length="0">
      <dxf>
        <numFmt numFmtId="168" formatCode="\+#,##0.0;\-#,##0.0"/>
      </dxf>
    </rfmt>
  </rrc>
  <rcc rId="836" sId="1" numFmtId="4">
    <oc r="G31">
      <v>24.3</v>
    </oc>
    <nc r="G31">
      <v>102.3</v>
    </nc>
  </rcc>
  <rrc rId="837" sId="1" ref="A34:XFD34" action="deleteRow">
    <undo index="1" exp="ref" v="1" dr="H34" r="H32" sId="1"/>
    <undo index="0" exp="area" dr="G33:G34" r="G32" sId="1"/>
    <undo index="0" exp="area" dr="F33:F34" r="F32" sId="1"/>
    <undo index="0" exp="area" dr="D33:D34" r="D32" sId="1"/>
    <undo index="0" exp="area" dr="C33:C34" r="C32" sId="1"/>
    <undo index="36" exp="area" ref3D="1" dr="$A$215:$XFD$221" dn="Z_0C520A02_E04D_4239_829B_D09BBD6B73A5_.wvu.Rows" sId="1"/>
    <undo index="34" exp="area" ref3D="1" dr="$A$196:$XFD$198" dn="Z_0C520A02_E04D_4239_829B_D09BBD6B73A5_.wvu.Rows" sId="1"/>
    <undo index="32" exp="area" ref3D="1" dr="$A$185:$XFD$185" dn="Z_0C520A02_E04D_4239_829B_D09BBD6B73A5_.wvu.Rows" sId="1"/>
    <undo index="30" exp="area" ref3D="1" dr="$A$182:$XFD$182" dn="Z_0C520A02_E04D_4239_829B_D09BBD6B73A5_.wvu.Rows" sId="1"/>
    <undo index="28" exp="area" ref3D="1" dr="$A$178:$XFD$180" dn="Z_0C520A02_E04D_4239_829B_D09BBD6B73A5_.wvu.Rows" sId="1"/>
    <undo index="26" exp="area" ref3D="1" dr="$A$170:$XFD$170" dn="Z_0C520A02_E04D_4239_829B_D09BBD6B73A5_.wvu.Rows" sId="1"/>
    <undo index="24" exp="area" ref3D="1" dr="$A$163:$XFD$165" dn="Z_0C520A02_E04D_4239_829B_D09BBD6B73A5_.wvu.Rows" sId="1"/>
    <undo index="22" exp="area" ref3D="1" dr="$A$151:$XFD$151" dn="Z_0C520A02_E04D_4239_829B_D09BBD6B73A5_.wvu.Rows" sId="1"/>
    <undo index="20" exp="area" ref3D="1" dr="$A$148:$XFD$148" dn="Z_0C520A02_E04D_4239_829B_D09BBD6B73A5_.wvu.Rows" sId="1"/>
    <undo index="18" exp="area" ref3D="1" dr="$A$134:$XFD$135" dn="Z_0C520A02_E04D_4239_829B_D09BBD6B73A5_.wvu.Rows" sId="1"/>
    <undo index="16" exp="area" ref3D="1" dr="$A$126:$XFD$128" dn="Z_0C520A02_E04D_4239_829B_D09BBD6B73A5_.wvu.Rows" sId="1"/>
    <undo index="14" exp="area" ref3D="1" dr="$A$103:$XFD$103" dn="Z_0C520A02_E04D_4239_829B_D09BBD6B73A5_.wvu.Rows" sId="1"/>
    <undo index="12" exp="area" ref3D="1" dr="$A$84:$XFD$87" dn="Z_0C520A02_E04D_4239_829B_D09BBD6B73A5_.wvu.Rows" sId="1"/>
    <undo index="10" exp="area" ref3D="1" dr="$A$80:$XFD$80" dn="Z_0C520A02_E04D_4239_829B_D09BBD6B73A5_.wvu.Rows" sId="1"/>
    <undo index="8" exp="area" ref3D="1" dr="$A$74:$XFD$75" dn="Z_0C520A02_E04D_4239_829B_D09BBD6B73A5_.wvu.Rows" sId="1"/>
    <undo index="6" exp="area" ref3D="1" dr="$A$71:$XFD$72" dn="Z_0C520A02_E04D_4239_829B_D09BBD6B73A5_.wvu.Rows" sId="1"/>
    <undo index="4" exp="area" ref3D="1" dr="$A$67:$XFD$67" dn="Z_0C520A02_E04D_4239_829B_D09BBD6B73A5_.wvu.Rows" sId="1"/>
    <undo index="2" exp="area" ref3D="1" dr="$A$63:$XFD$64" dn="Z_0C520A02_E04D_4239_829B_D09BBD6B73A5_.wvu.Rows" sId="1"/>
    <undo index="1" exp="area" ref3D="1" dr="$A$56:$XFD$58" dn="Z_0C520A02_E04D_4239_829B_D09BBD6B73A5_.wvu.Rows" sId="1"/>
    <undo index="4" exp="area" ref3D="1" dr="$A$170:$XFD$170" dn="Z_DD5C3F45_D2CB_45EC_9051_F348430664E8_.wvu.Rows" sId="1"/>
    <undo index="2" exp="area" ref3D="1" dr="$A$43:$XFD$44" dn="Z_DD5C3F45_D2CB_45EC_9051_F348430664E8_.wvu.Rows" sId="1"/>
    <undo index="1" exp="area" ref3D="1" dr="$A$35:$XFD$36" dn="Z_DD5C3F45_D2CB_45EC_9051_F348430664E8_.wvu.Rows" sId="1"/>
    <undo index="0" exp="area" ref3D="1" dr="$A$170:$XFD$170" dn="Z_C76330A2_057D_4E27_B720_532A3C304D14_.wvu.Rows" sId="1"/>
    <undo index="6" exp="area" ref3D="1" dr="$A$170:$XFD$170" dn="Z_91C1DC54_C312_471D_9246_B789B002B742_.wvu.Rows" sId="1"/>
    <undo index="2" exp="area" ref3D="1" dr="$A$43:$XFD$44" dn="Z_91C1DC54_C312_471D_9246_B789B002B742_.wvu.Rows" sId="1"/>
    <undo index="1" exp="area" ref3D="1" dr="$A$35:$XFD$36" dn="Z_91C1DC54_C312_471D_9246_B789B002B742_.wvu.Rows" sId="1"/>
    <undo index="4" exp="area" ref3D="1" dr="$A$170:$XFD$170" dn="Z_6B5A71DB_8104_43F2_BE21_9362D50D2638_.wvu.Rows" sId="1"/>
    <undo index="2" exp="area" ref3D="1" dr="$A$43:$XFD$44" dn="Z_6B5A71DB_8104_43F2_BE21_9362D50D2638_.wvu.Rows" sId="1"/>
    <undo index="1" exp="area" ref3D="1" dr="$A$35:$XFD$36" dn="Z_6B5A71DB_8104_43F2_BE21_9362D50D2638_.wvu.Rows" sId="1"/>
    <undo index="48" exp="area" ref3D="1" dr="$A$215:$XFD$221" dn="Z_5470FB45_3E1B_4EAD_922B_BC6978B055FF_.wvu.Rows" sId="1"/>
    <undo index="46" exp="area" ref3D="1" dr="$A$196:$XFD$198" dn="Z_5470FB45_3E1B_4EAD_922B_BC6978B055FF_.wvu.Rows" sId="1"/>
    <undo index="44" exp="area" ref3D="1" dr="$A$185:$XFD$185" dn="Z_5470FB45_3E1B_4EAD_922B_BC6978B055FF_.wvu.Rows" sId="1"/>
    <undo index="42" exp="area" ref3D="1" dr="$A$182:$XFD$182" dn="Z_5470FB45_3E1B_4EAD_922B_BC6978B055FF_.wvu.Rows" sId="1"/>
    <undo index="40" exp="area" ref3D="1" dr="$A$178:$XFD$180" dn="Z_5470FB45_3E1B_4EAD_922B_BC6978B055FF_.wvu.Rows" sId="1"/>
    <undo index="38" exp="area" ref3D="1" dr="$A$170:$XFD$170" dn="Z_5470FB45_3E1B_4EAD_922B_BC6978B055FF_.wvu.Rows" sId="1"/>
    <undo index="36" exp="area" ref3D="1" dr="$A$163:$XFD$165" dn="Z_5470FB45_3E1B_4EAD_922B_BC6978B055FF_.wvu.Rows" sId="1"/>
    <undo index="34" exp="area" ref3D="1" dr="$A$151:$XFD$151" dn="Z_5470FB45_3E1B_4EAD_922B_BC6978B055FF_.wvu.Rows" sId="1"/>
    <undo index="32" exp="area" ref3D="1" dr="$A$148:$XFD$148" dn="Z_5470FB45_3E1B_4EAD_922B_BC6978B055FF_.wvu.Rows" sId="1"/>
    <undo index="30" exp="area" ref3D="1" dr="$A$134:$XFD$135" dn="Z_5470FB45_3E1B_4EAD_922B_BC6978B055FF_.wvu.Rows" sId="1"/>
    <undo index="28" exp="area" ref3D="1" dr="$A$126:$XFD$128" dn="Z_5470FB45_3E1B_4EAD_922B_BC6978B055FF_.wvu.Rows" sId="1"/>
    <undo index="26" exp="area" ref3D="1" dr="$A$103:$XFD$103" dn="Z_5470FB45_3E1B_4EAD_922B_BC6978B055FF_.wvu.Rows" sId="1"/>
    <undo index="24" exp="area" ref3D="1" dr="$A$84:$XFD$87" dn="Z_5470FB45_3E1B_4EAD_922B_BC6978B055FF_.wvu.Rows" sId="1"/>
    <undo index="22" exp="area" ref3D="1" dr="$A$80:$XFD$80" dn="Z_5470FB45_3E1B_4EAD_922B_BC6978B055FF_.wvu.Rows" sId="1"/>
    <undo index="20" exp="area" ref3D="1" dr="$A$74:$XFD$75" dn="Z_5470FB45_3E1B_4EAD_922B_BC6978B055FF_.wvu.Rows" sId="1"/>
    <undo index="18" exp="area" ref3D="1" dr="$A$71:$XFD$72" dn="Z_5470FB45_3E1B_4EAD_922B_BC6978B055FF_.wvu.Rows" sId="1"/>
    <undo index="16" exp="area" ref3D="1" dr="$A$67:$XFD$67" dn="Z_5470FB45_3E1B_4EAD_922B_BC6978B055FF_.wvu.Rows" sId="1"/>
    <undo index="14" exp="area" ref3D="1" dr="$A$63:$XFD$64" dn="Z_5470FB45_3E1B_4EAD_922B_BC6978B055FF_.wvu.Rows" sId="1"/>
    <undo index="12" exp="area" ref3D="1" dr="$A$56:$XFD$58" dn="Z_5470FB45_3E1B_4EAD_922B_BC6978B055FF_.wvu.Rows" sId="1"/>
    <undo index="10" exp="area" ref3D="1" dr="$A$34:$XFD$34" dn="Z_5470FB45_3E1B_4EAD_922B_BC6978B055FF_.wvu.Rows" sId="1"/>
    <undo index="48" exp="area" ref3D="1" dr="$A$215:$XFD$221" dn="Z_24A27F03_1973_491C_B5BB_96E92A647E6D_.wvu.Rows" sId="1"/>
    <undo index="46" exp="area" ref3D="1" dr="$A$196:$XFD$198" dn="Z_24A27F03_1973_491C_B5BB_96E92A647E6D_.wvu.Rows" sId="1"/>
    <undo index="44" exp="area" ref3D="1" dr="$A$185:$XFD$185" dn="Z_24A27F03_1973_491C_B5BB_96E92A647E6D_.wvu.Rows" sId="1"/>
    <undo index="42" exp="area" ref3D="1" dr="$A$182:$XFD$182" dn="Z_24A27F03_1973_491C_B5BB_96E92A647E6D_.wvu.Rows" sId="1"/>
    <undo index="40" exp="area" ref3D="1" dr="$A$178:$XFD$180" dn="Z_24A27F03_1973_491C_B5BB_96E92A647E6D_.wvu.Rows" sId="1"/>
    <undo index="38" exp="area" ref3D="1" dr="$A$170:$XFD$170" dn="Z_24A27F03_1973_491C_B5BB_96E92A647E6D_.wvu.Rows" sId="1"/>
    <undo index="36" exp="area" ref3D="1" dr="$A$163:$XFD$165" dn="Z_24A27F03_1973_491C_B5BB_96E92A647E6D_.wvu.Rows" sId="1"/>
    <undo index="34" exp="area" ref3D="1" dr="$A$151:$XFD$151" dn="Z_24A27F03_1973_491C_B5BB_96E92A647E6D_.wvu.Rows" sId="1"/>
    <undo index="32" exp="area" ref3D="1" dr="$A$148:$XFD$148" dn="Z_24A27F03_1973_491C_B5BB_96E92A647E6D_.wvu.Rows" sId="1"/>
    <undo index="30" exp="area" ref3D="1" dr="$A$134:$XFD$135" dn="Z_24A27F03_1973_491C_B5BB_96E92A647E6D_.wvu.Rows" sId="1"/>
    <undo index="28" exp="area" ref3D="1" dr="$A$126:$XFD$128" dn="Z_24A27F03_1973_491C_B5BB_96E92A647E6D_.wvu.Rows" sId="1"/>
    <undo index="26" exp="area" ref3D="1" dr="$A$103:$XFD$103" dn="Z_24A27F03_1973_491C_B5BB_96E92A647E6D_.wvu.Rows" sId="1"/>
    <undo index="24" exp="area" ref3D="1" dr="$A$84:$XFD$87" dn="Z_24A27F03_1973_491C_B5BB_96E92A647E6D_.wvu.Rows" sId="1"/>
    <undo index="22" exp="area" ref3D="1" dr="$A$80:$XFD$80" dn="Z_24A27F03_1973_491C_B5BB_96E92A647E6D_.wvu.Rows" sId="1"/>
    <undo index="20" exp="area" ref3D="1" dr="$A$74:$XFD$75" dn="Z_24A27F03_1973_491C_B5BB_96E92A647E6D_.wvu.Rows" sId="1"/>
    <undo index="18" exp="area" ref3D="1" dr="$A$71:$XFD$72" dn="Z_24A27F03_1973_491C_B5BB_96E92A647E6D_.wvu.Rows" sId="1"/>
    <undo index="16" exp="area" ref3D="1" dr="$A$67:$XFD$67" dn="Z_24A27F03_1973_491C_B5BB_96E92A647E6D_.wvu.Rows" sId="1"/>
    <undo index="14" exp="area" ref3D="1" dr="$A$63:$XFD$64" dn="Z_24A27F03_1973_491C_B5BB_96E92A647E6D_.wvu.Rows" sId="1"/>
    <undo index="12" exp="area" ref3D="1" dr="$A$56:$XFD$58" dn="Z_24A27F03_1973_491C_B5BB_96E92A647E6D_.wvu.Rows" sId="1"/>
    <undo index="10" exp="area" ref3D="1" dr="$A$34:$XFD$34" dn="Z_24A27F03_1973_491C_B5BB_96E92A647E6D_.wvu.Rows" sId="1"/>
    <rfmt sheetId="1" xfDxf="1" sqref="A34:XFD34" start="0" length="0">
      <dxf>
        <font>
          <b/>
          <sz val="8"/>
          <name val="Arial Narrow"/>
          <scheme val="none"/>
        </font>
        <alignment horizontal="left" vertical="justify" wrapText="1" readingOrder="0"/>
      </dxf>
    </rfmt>
    <rcc rId="0" sId="1" dxf="1">
      <nc r="A34" t="inlineStr">
        <is>
          <t>134 1 17 05050 13 0000 180</t>
        </is>
      </nc>
      <ndxf>
        <font>
          <b val="0"/>
          <sz val="9"/>
          <name val="Arial Narrow"/>
          <scheme val="none"/>
        </font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>
      <nc r="B34" t="inlineStr">
        <is>
          <t>прочие неналоговые доходы бюджетов городских поселений (соц.найм МБУ)</t>
        </is>
      </nc>
      <ndxf>
        <font>
          <b val="0"/>
          <sz val="9"/>
          <name val="Arial Narrow"/>
          <scheme val="none"/>
        </font>
        <alignment vertical="top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 numFmtId="4">
      <nc r="C34">
        <v>0</v>
      </nc>
      <ndxf>
        <font>
          <b val="0"/>
          <sz val="9"/>
          <name val="Arial Narrow"/>
          <scheme val="none"/>
        </font>
        <numFmt numFmtId="167" formatCode="#,##0.0"/>
        <fill>
          <patternFill patternType="solid">
            <bgColor theme="9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 numFmtId="4">
      <nc r="D34">
        <v>0</v>
      </nc>
      <ndxf>
        <font>
          <b val="0"/>
          <sz val="9"/>
          <color indexed="8"/>
          <name val="Arial Narrow"/>
          <scheme val="none"/>
        </font>
        <numFmt numFmtId="167" formatCode="#,##0.0"/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fmt sheetId="1" sqref="E34" start="0" length="0">
      <dxf>
        <font>
          <b val="0"/>
          <sz val="9"/>
          <color indexed="8"/>
          <name val="Arial Narrow"/>
          <scheme val="none"/>
        </font>
        <numFmt numFmtId="167" formatCode="#,##0.0"/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cc rId="0" sId="1" dxf="1" numFmtId="4">
      <nc r="F34">
        <v>0</v>
      </nc>
      <ndxf>
        <font>
          <b val="0"/>
          <sz val="9"/>
          <name val="Arial Narrow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dxf="1" numFmtId="4">
      <nc r="G34">
        <v>0</v>
      </nc>
      <ndxf>
        <font>
          <b val="0"/>
          <sz val="9"/>
          <name val="Arial Narrow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ndxf>
    </rcc>
    <rcc rId="0" sId="1" s="1" dxf="1">
      <nc r="H34">
        <f>G34/Всего_доходов_2003</f>
      </nc>
      <ndxf>
        <font>
          <b val="0"/>
          <sz val="9"/>
          <color auto="1"/>
          <name val="Arial Narrow"/>
          <scheme val="none"/>
        </font>
        <numFmt numFmtId="165" formatCode="0.0%"/>
        <fill>
          <patternFill patternType="solid">
            <bgColor theme="0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>
      <nc r="I34">
        <f>G34/E34</f>
      </nc>
      <ndxf>
        <font>
          <sz val="9"/>
          <color auto="1"/>
          <name val="Arial Narrow"/>
          <scheme val="none"/>
        </font>
        <numFmt numFmtId="165" formatCode="0.0%"/>
        <fill>
          <patternFill patternType="solid">
            <bgColor rgb="FFB7FF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34">
        <f>G34-D34</f>
      </nc>
      <ndxf>
        <font>
          <b val="0"/>
          <sz val="9"/>
          <name val="Arial Narrow"/>
          <scheme val="none"/>
        </font>
        <numFmt numFmtId="168" formatCode="\+#,##0.0;\-#,##0.0"/>
        <fill>
          <patternFill patternType="solid">
            <bgColor rgb="FFB7F9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 numFmtId="14">
      <nc r="K34">
        <v>0</v>
      </nc>
      <ndxf>
        <font>
          <b val="0"/>
          <sz val="9"/>
          <color auto="1"/>
          <name val="Arial Narrow"/>
          <scheme val="none"/>
        </font>
        <numFmt numFmtId="165" formatCode="0.0%"/>
        <fill>
          <patternFill patternType="solid">
            <bgColor rgb="FFB7F9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L34">
        <f>G34-F34</f>
      </nc>
      <ndxf>
        <font>
          <sz val="9"/>
          <color indexed="8"/>
          <name val="Arial Narrow"/>
          <scheme val="none"/>
        </font>
        <numFmt numFmtId="167" formatCode="#,##0.0"/>
        <fill>
          <patternFill patternType="solid">
            <bgColor rgb="FFB7F8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M34" start="0" length="0">
      <dxf>
        <numFmt numFmtId="168" formatCode="\+#,##0.0;\-#,##0.0"/>
      </dxf>
    </rfmt>
  </rrc>
  <rcc rId="838" sId="1">
    <oc r="H32">
      <f>H33+#REF!</f>
    </oc>
    <nc r="H32">
      <f>H33</f>
    </nc>
  </rcc>
  <rcc rId="839" sId="1" numFmtId="4">
    <oc r="G36">
      <v>5556</v>
    </oc>
    <nc r="G36">
      <v>8154.3</v>
    </nc>
  </rcc>
  <rcc rId="840" sId="1" numFmtId="4">
    <nc r="G38">
      <v>62568.800000000003</v>
    </nc>
  </rcc>
  <rcc rId="841" sId="1" numFmtId="4">
    <oc r="G39">
      <v>38584.6</v>
    </oc>
    <nc r="G39">
      <v>149630</v>
    </nc>
  </rcc>
  <rcc rId="842" sId="1" numFmtId="4">
    <oc r="G41">
      <v>3410.2</v>
    </oc>
    <nc r="G41">
      <v>5115.3</v>
    </nc>
  </rcc>
  <rcc rId="843" sId="1" numFmtId="4">
    <oc r="G43">
      <v>0</v>
    </oc>
    <nc r="G43">
      <v>250582.7</v>
    </nc>
  </rcc>
  <rrc rId="844" sId="1" ref="A44:XFD44" action="insertRow">
    <undo index="36" exp="area" ref3D="1" dr="$A$214:$XFD$220" dn="Z_0C520A02_E04D_4239_829B_D09BBD6B73A5_.wvu.Rows" sId="1"/>
    <undo index="34" exp="area" ref3D="1" dr="$A$195:$XFD$197" dn="Z_0C520A02_E04D_4239_829B_D09BBD6B73A5_.wvu.Rows" sId="1"/>
    <undo index="32" exp="area" ref3D="1" dr="$A$184:$XFD$184" dn="Z_0C520A02_E04D_4239_829B_D09BBD6B73A5_.wvu.Rows" sId="1"/>
    <undo index="30" exp="area" ref3D="1" dr="$A$181:$XFD$181" dn="Z_0C520A02_E04D_4239_829B_D09BBD6B73A5_.wvu.Rows" sId="1"/>
    <undo index="28" exp="area" ref3D="1" dr="$A$177:$XFD$179" dn="Z_0C520A02_E04D_4239_829B_D09BBD6B73A5_.wvu.Rows" sId="1"/>
    <undo index="26" exp="area" ref3D="1" dr="$A$169:$XFD$169" dn="Z_0C520A02_E04D_4239_829B_D09BBD6B73A5_.wvu.Rows" sId="1"/>
    <undo index="24" exp="area" ref3D="1" dr="$A$162:$XFD$164" dn="Z_0C520A02_E04D_4239_829B_D09BBD6B73A5_.wvu.Rows" sId="1"/>
    <undo index="22" exp="area" ref3D="1" dr="$A$150:$XFD$150" dn="Z_0C520A02_E04D_4239_829B_D09BBD6B73A5_.wvu.Rows" sId="1"/>
    <undo index="20" exp="area" ref3D="1" dr="$A$147:$XFD$147" dn="Z_0C520A02_E04D_4239_829B_D09BBD6B73A5_.wvu.Rows" sId="1"/>
    <undo index="18" exp="area" ref3D="1" dr="$A$133:$XFD$134" dn="Z_0C520A02_E04D_4239_829B_D09BBD6B73A5_.wvu.Rows" sId="1"/>
    <undo index="16" exp="area" ref3D="1" dr="$A$125:$XFD$127" dn="Z_0C520A02_E04D_4239_829B_D09BBD6B73A5_.wvu.Rows" sId="1"/>
    <undo index="14" exp="area" ref3D="1" dr="$A$102:$XFD$102" dn="Z_0C520A02_E04D_4239_829B_D09BBD6B73A5_.wvu.Rows" sId="1"/>
    <undo index="12" exp="area" ref3D="1" dr="$A$83:$XFD$86" dn="Z_0C520A02_E04D_4239_829B_D09BBD6B73A5_.wvu.Rows" sId="1"/>
    <undo index="10" exp="area" ref3D="1" dr="$A$79:$XFD$79" dn="Z_0C520A02_E04D_4239_829B_D09BBD6B73A5_.wvu.Rows" sId="1"/>
    <undo index="8" exp="area" ref3D="1" dr="$A$73:$XFD$74" dn="Z_0C520A02_E04D_4239_829B_D09BBD6B73A5_.wvu.Rows" sId="1"/>
    <undo index="6" exp="area" ref3D="1" dr="$A$70:$XFD$71" dn="Z_0C520A02_E04D_4239_829B_D09BBD6B73A5_.wvu.Rows" sId="1"/>
    <undo index="4" exp="area" ref3D="1" dr="$A$66:$XFD$66" dn="Z_0C520A02_E04D_4239_829B_D09BBD6B73A5_.wvu.Rows" sId="1"/>
    <undo index="2" exp="area" ref3D="1" dr="$A$62:$XFD$63" dn="Z_0C520A02_E04D_4239_829B_D09BBD6B73A5_.wvu.Rows" sId="1"/>
    <undo index="1" exp="area" ref3D="1" dr="$A$55:$XFD$57" dn="Z_0C520A02_E04D_4239_829B_D09BBD6B73A5_.wvu.Rows" sId="1"/>
    <undo index="4" exp="area" ref3D="1" dr="$A$169:$XFD$169" dn="Z_DD5C3F45_D2CB_45EC_9051_F348430664E8_.wvu.Rows" sId="1"/>
    <undo index="0" exp="area" ref3D="1" dr="$A$169:$XFD$169" dn="Z_C76330A2_057D_4E27_B720_532A3C304D14_.wvu.Rows" sId="1"/>
    <undo index="6" exp="area" ref3D="1" dr="$A$169:$XFD$169" dn="Z_91C1DC54_C312_471D_9246_B789B002B742_.wvu.Rows" sId="1"/>
    <undo index="4" exp="area" ref3D="1" dr="$A$169:$XFD$169" dn="Z_6B5A71DB_8104_43F2_BE21_9362D50D2638_.wvu.Rows" sId="1"/>
    <undo index="48" exp="area" ref3D="1" dr="$A$214:$XFD$220" dn="Z_5470FB45_3E1B_4EAD_922B_BC6978B055FF_.wvu.Rows" sId="1"/>
    <undo index="46" exp="area" ref3D="1" dr="$A$195:$XFD$197" dn="Z_5470FB45_3E1B_4EAD_922B_BC6978B055FF_.wvu.Rows" sId="1"/>
    <undo index="44" exp="area" ref3D="1" dr="$A$184:$XFD$184" dn="Z_5470FB45_3E1B_4EAD_922B_BC6978B055FF_.wvu.Rows" sId="1"/>
    <undo index="42" exp="area" ref3D="1" dr="$A$181:$XFD$181" dn="Z_5470FB45_3E1B_4EAD_922B_BC6978B055FF_.wvu.Rows" sId="1"/>
    <undo index="40" exp="area" ref3D="1" dr="$A$177:$XFD$179" dn="Z_5470FB45_3E1B_4EAD_922B_BC6978B055FF_.wvu.Rows" sId="1"/>
    <undo index="38" exp="area" ref3D="1" dr="$A$169:$XFD$169" dn="Z_5470FB45_3E1B_4EAD_922B_BC6978B055FF_.wvu.Rows" sId="1"/>
    <undo index="36" exp="area" ref3D="1" dr="$A$162:$XFD$164" dn="Z_5470FB45_3E1B_4EAD_922B_BC6978B055FF_.wvu.Rows" sId="1"/>
    <undo index="34" exp="area" ref3D="1" dr="$A$150:$XFD$150" dn="Z_5470FB45_3E1B_4EAD_922B_BC6978B055FF_.wvu.Rows" sId="1"/>
    <undo index="32" exp="area" ref3D="1" dr="$A$147:$XFD$147" dn="Z_5470FB45_3E1B_4EAD_922B_BC6978B055FF_.wvu.Rows" sId="1"/>
    <undo index="30" exp="area" ref3D="1" dr="$A$133:$XFD$134" dn="Z_5470FB45_3E1B_4EAD_922B_BC6978B055FF_.wvu.Rows" sId="1"/>
    <undo index="28" exp="area" ref3D="1" dr="$A$125:$XFD$127" dn="Z_5470FB45_3E1B_4EAD_922B_BC6978B055FF_.wvu.Rows" sId="1"/>
    <undo index="26" exp="area" ref3D="1" dr="$A$102:$XFD$102" dn="Z_5470FB45_3E1B_4EAD_922B_BC6978B055FF_.wvu.Rows" sId="1"/>
    <undo index="24" exp="area" ref3D="1" dr="$A$83:$XFD$86" dn="Z_5470FB45_3E1B_4EAD_922B_BC6978B055FF_.wvu.Rows" sId="1"/>
    <undo index="22" exp="area" ref3D="1" dr="$A$79:$XFD$79" dn="Z_5470FB45_3E1B_4EAD_922B_BC6978B055FF_.wvu.Rows" sId="1"/>
    <undo index="20" exp="area" ref3D="1" dr="$A$73:$XFD$74" dn="Z_5470FB45_3E1B_4EAD_922B_BC6978B055FF_.wvu.Rows" sId="1"/>
    <undo index="18" exp="area" ref3D="1" dr="$A$70:$XFD$71" dn="Z_5470FB45_3E1B_4EAD_922B_BC6978B055FF_.wvu.Rows" sId="1"/>
    <undo index="16" exp="area" ref3D="1" dr="$A$66:$XFD$66" dn="Z_5470FB45_3E1B_4EAD_922B_BC6978B055FF_.wvu.Rows" sId="1"/>
    <undo index="14" exp="area" ref3D="1" dr="$A$62:$XFD$63" dn="Z_5470FB45_3E1B_4EAD_922B_BC6978B055FF_.wvu.Rows" sId="1"/>
    <undo index="12" exp="area" ref3D="1" dr="$A$55:$XFD$57" dn="Z_5470FB45_3E1B_4EAD_922B_BC6978B055FF_.wvu.Rows" sId="1"/>
    <undo index="48" exp="area" ref3D="1" dr="$A$214:$XFD$220" dn="Z_24A27F03_1973_491C_B5BB_96E92A647E6D_.wvu.Rows" sId="1"/>
    <undo index="46" exp="area" ref3D="1" dr="$A$195:$XFD$197" dn="Z_24A27F03_1973_491C_B5BB_96E92A647E6D_.wvu.Rows" sId="1"/>
    <undo index="44" exp="area" ref3D="1" dr="$A$184:$XFD$184" dn="Z_24A27F03_1973_491C_B5BB_96E92A647E6D_.wvu.Rows" sId="1"/>
    <undo index="42" exp="area" ref3D="1" dr="$A$181:$XFD$181" dn="Z_24A27F03_1973_491C_B5BB_96E92A647E6D_.wvu.Rows" sId="1"/>
    <undo index="40" exp="area" ref3D="1" dr="$A$177:$XFD$179" dn="Z_24A27F03_1973_491C_B5BB_96E92A647E6D_.wvu.Rows" sId="1"/>
    <undo index="38" exp="area" ref3D="1" dr="$A$169:$XFD$169" dn="Z_24A27F03_1973_491C_B5BB_96E92A647E6D_.wvu.Rows" sId="1"/>
    <undo index="36" exp="area" ref3D="1" dr="$A$162:$XFD$164" dn="Z_24A27F03_1973_491C_B5BB_96E92A647E6D_.wvu.Rows" sId="1"/>
    <undo index="34" exp="area" ref3D="1" dr="$A$150:$XFD$150" dn="Z_24A27F03_1973_491C_B5BB_96E92A647E6D_.wvu.Rows" sId="1"/>
    <undo index="32" exp="area" ref3D="1" dr="$A$147:$XFD$147" dn="Z_24A27F03_1973_491C_B5BB_96E92A647E6D_.wvu.Rows" sId="1"/>
    <undo index="30" exp="area" ref3D="1" dr="$A$133:$XFD$134" dn="Z_24A27F03_1973_491C_B5BB_96E92A647E6D_.wvu.Rows" sId="1"/>
    <undo index="28" exp="area" ref3D="1" dr="$A$125:$XFD$127" dn="Z_24A27F03_1973_491C_B5BB_96E92A647E6D_.wvu.Rows" sId="1"/>
    <undo index="26" exp="area" ref3D="1" dr="$A$102:$XFD$102" dn="Z_24A27F03_1973_491C_B5BB_96E92A647E6D_.wvu.Rows" sId="1"/>
    <undo index="24" exp="area" ref3D="1" dr="$A$83:$XFD$86" dn="Z_24A27F03_1973_491C_B5BB_96E92A647E6D_.wvu.Rows" sId="1"/>
    <undo index="22" exp="area" ref3D="1" dr="$A$79:$XFD$79" dn="Z_24A27F03_1973_491C_B5BB_96E92A647E6D_.wvu.Rows" sId="1"/>
    <undo index="20" exp="area" ref3D="1" dr="$A$73:$XFD$74" dn="Z_24A27F03_1973_491C_B5BB_96E92A647E6D_.wvu.Rows" sId="1"/>
    <undo index="18" exp="area" ref3D="1" dr="$A$70:$XFD$71" dn="Z_24A27F03_1973_491C_B5BB_96E92A647E6D_.wvu.Rows" sId="1"/>
    <undo index="16" exp="area" ref3D="1" dr="$A$66:$XFD$66" dn="Z_24A27F03_1973_491C_B5BB_96E92A647E6D_.wvu.Rows" sId="1"/>
    <undo index="14" exp="area" ref3D="1" dr="$A$62:$XFD$63" dn="Z_24A27F03_1973_491C_B5BB_96E92A647E6D_.wvu.Rows" sId="1"/>
    <undo index="12" exp="area" ref3D="1" dr="$A$55:$XFD$57" dn="Z_24A27F03_1973_491C_B5BB_96E92A647E6D_.wvu.Rows" sId="1"/>
  </rrc>
  <rrc rId="845" sId="1" ref="A45:XFD45" action="insertRow">
    <undo index="36" exp="area" ref3D="1" dr="$A$215:$XFD$221" dn="Z_0C520A02_E04D_4239_829B_D09BBD6B73A5_.wvu.Rows" sId="1"/>
    <undo index="34" exp="area" ref3D="1" dr="$A$196:$XFD$198" dn="Z_0C520A02_E04D_4239_829B_D09BBD6B73A5_.wvu.Rows" sId="1"/>
    <undo index="32" exp="area" ref3D="1" dr="$A$185:$XFD$185" dn="Z_0C520A02_E04D_4239_829B_D09BBD6B73A5_.wvu.Rows" sId="1"/>
    <undo index="30" exp="area" ref3D="1" dr="$A$182:$XFD$182" dn="Z_0C520A02_E04D_4239_829B_D09BBD6B73A5_.wvu.Rows" sId="1"/>
    <undo index="28" exp="area" ref3D="1" dr="$A$178:$XFD$180" dn="Z_0C520A02_E04D_4239_829B_D09BBD6B73A5_.wvu.Rows" sId="1"/>
    <undo index="26" exp="area" ref3D="1" dr="$A$170:$XFD$170" dn="Z_0C520A02_E04D_4239_829B_D09BBD6B73A5_.wvu.Rows" sId="1"/>
    <undo index="24" exp="area" ref3D="1" dr="$A$163:$XFD$165" dn="Z_0C520A02_E04D_4239_829B_D09BBD6B73A5_.wvu.Rows" sId="1"/>
    <undo index="22" exp="area" ref3D="1" dr="$A$151:$XFD$151" dn="Z_0C520A02_E04D_4239_829B_D09BBD6B73A5_.wvu.Rows" sId="1"/>
    <undo index="20" exp="area" ref3D="1" dr="$A$148:$XFD$148" dn="Z_0C520A02_E04D_4239_829B_D09BBD6B73A5_.wvu.Rows" sId="1"/>
    <undo index="18" exp="area" ref3D="1" dr="$A$134:$XFD$135" dn="Z_0C520A02_E04D_4239_829B_D09BBD6B73A5_.wvu.Rows" sId="1"/>
    <undo index="16" exp="area" ref3D="1" dr="$A$126:$XFD$128" dn="Z_0C520A02_E04D_4239_829B_D09BBD6B73A5_.wvu.Rows" sId="1"/>
    <undo index="14" exp="area" ref3D="1" dr="$A$103:$XFD$103" dn="Z_0C520A02_E04D_4239_829B_D09BBD6B73A5_.wvu.Rows" sId="1"/>
    <undo index="12" exp="area" ref3D="1" dr="$A$84:$XFD$87" dn="Z_0C520A02_E04D_4239_829B_D09BBD6B73A5_.wvu.Rows" sId="1"/>
    <undo index="10" exp="area" ref3D="1" dr="$A$80:$XFD$80" dn="Z_0C520A02_E04D_4239_829B_D09BBD6B73A5_.wvu.Rows" sId="1"/>
    <undo index="8" exp="area" ref3D="1" dr="$A$74:$XFD$75" dn="Z_0C520A02_E04D_4239_829B_D09BBD6B73A5_.wvu.Rows" sId="1"/>
    <undo index="6" exp="area" ref3D="1" dr="$A$71:$XFD$72" dn="Z_0C520A02_E04D_4239_829B_D09BBD6B73A5_.wvu.Rows" sId="1"/>
    <undo index="4" exp="area" ref3D="1" dr="$A$67:$XFD$67" dn="Z_0C520A02_E04D_4239_829B_D09BBD6B73A5_.wvu.Rows" sId="1"/>
    <undo index="2" exp="area" ref3D="1" dr="$A$63:$XFD$64" dn="Z_0C520A02_E04D_4239_829B_D09BBD6B73A5_.wvu.Rows" sId="1"/>
    <undo index="1" exp="area" ref3D="1" dr="$A$56:$XFD$58" dn="Z_0C520A02_E04D_4239_829B_D09BBD6B73A5_.wvu.Rows" sId="1"/>
    <undo index="4" exp="area" ref3D="1" dr="$A$170:$XFD$170" dn="Z_DD5C3F45_D2CB_45EC_9051_F348430664E8_.wvu.Rows" sId="1"/>
    <undo index="0" exp="area" ref3D="1" dr="$A$170:$XFD$170" dn="Z_C76330A2_057D_4E27_B720_532A3C304D14_.wvu.Rows" sId="1"/>
    <undo index="6" exp="area" ref3D="1" dr="$A$170:$XFD$170" dn="Z_91C1DC54_C312_471D_9246_B789B002B742_.wvu.Rows" sId="1"/>
    <undo index="4" exp="area" ref3D="1" dr="$A$170:$XFD$170" dn="Z_6B5A71DB_8104_43F2_BE21_9362D50D2638_.wvu.Rows" sId="1"/>
    <undo index="48" exp="area" ref3D="1" dr="$A$215:$XFD$221" dn="Z_5470FB45_3E1B_4EAD_922B_BC6978B055FF_.wvu.Rows" sId="1"/>
    <undo index="46" exp="area" ref3D="1" dr="$A$196:$XFD$198" dn="Z_5470FB45_3E1B_4EAD_922B_BC6978B055FF_.wvu.Rows" sId="1"/>
    <undo index="44" exp="area" ref3D="1" dr="$A$185:$XFD$185" dn="Z_5470FB45_3E1B_4EAD_922B_BC6978B055FF_.wvu.Rows" sId="1"/>
    <undo index="42" exp="area" ref3D="1" dr="$A$182:$XFD$182" dn="Z_5470FB45_3E1B_4EAD_922B_BC6978B055FF_.wvu.Rows" sId="1"/>
    <undo index="40" exp="area" ref3D="1" dr="$A$178:$XFD$180" dn="Z_5470FB45_3E1B_4EAD_922B_BC6978B055FF_.wvu.Rows" sId="1"/>
    <undo index="38" exp="area" ref3D="1" dr="$A$170:$XFD$170" dn="Z_5470FB45_3E1B_4EAD_922B_BC6978B055FF_.wvu.Rows" sId="1"/>
    <undo index="36" exp="area" ref3D="1" dr="$A$163:$XFD$165" dn="Z_5470FB45_3E1B_4EAD_922B_BC6978B055FF_.wvu.Rows" sId="1"/>
    <undo index="34" exp="area" ref3D="1" dr="$A$151:$XFD$151" dn="Z_5470FB45_3E1B_4EAD_922B_BC6978B055FF_.wvu.Rows" sId="1"/>
    <undo index="32" exp="area" ref3D="1" dr="$A$148:$XFD$148" dn="Z_5470FB45_3E1B_4EAD_922B_BC6978B055FF_.wvu.Rows" sId="1"/>
    <undo index="30" exp="area" ref3D="1" dr="$A$134:$XFD$135" dn="Z_5470FB45_3E1B_4EAD_922B_BC6978B055FF_.wvu.Rows" sId="1"/>
    <undo index="28" exp="area" ref3D="1" dr="$A$126:$XFD$128" dn="Z_5470FB45_3E1B_4EAD_922B_BC6978B055FF_.wvu.Rows" sId="1"/>
    <undo index="26" exp="area" ref3D="1" dr="$A$103:$XFD$103" dn="Z_5470FB45_3E1B_4EAD_922B_BC6978B055FF_.wvu.Rows" sId="1"/>
    <undo index="24" exp="area" ref3D="1" dr="$A$84:$XFD$87" dn="Z_5470FB45_3E1B_4EAD_922B_BC6978B055FF_.wvu.Rows" sId="1"/>
    <undo index="22" exp="area" ref3D="1" dr="$A$80:$XFD$80" dn="Z_5470FB45_3E1B_4EAD_922B_BC6978B055FF_.wvu.Rows" sId="1"/>
    <undo index="20" exp="area" ref3D="1" dr="$A$74:$XFD$75" dn="Z_5470FB45_3E1B_4EAD_922B_BC6978B055FF_.wvu.Rows" sId="1"/>
    <undo index="18" exp="area" ref3D="1" dr="$A$71:$XFD$72" dn="Z_5470FB45_3E1B_4EAD_922B_BC6978B055FF_.wvu.Rows" sId="1"/>
    <undo index="16" exp="area" ref3D="1" dr="$A$67:$XFD$67" dn="Z_5470FB45_3E1B_4EAD_922B_BC6978B055FF_.wvu.Rows" sId="1"/>
    <undo index="14" exp="area" ref3D="1" dr="$A$63:$XFD$64" dn="Z_5470FB45_3E1B_4EAD_922B_BC6978B055FF_.wvu.Rows" sId="1"/>
    <undo index="12" exp="area" ref3D="1" dr="$A$56:$XFD$58" dn="Z_5470FB45_3E1B_4EAD_922B_BC6978B055FF_.wvu.Rows" sId="1"/>
    <undo index="48" exp="area" ref3D="1" dr="$A$215:$XFD$221" dn="Z_24A27F03_1973_491C_B5BB_96E92A647E6D_.wvu.Rows" sId="1"/>
    <undo index="46" exp="area" ref3D="1" dr="$A$196:$XFD$198" dn="Z_24A27F03_1973_491C_B5BB_96E92A647E6D_.wvu.Rows" sId="1"/>
    <undo index="44" exp="area" ref3D="1" dr="$A$185:$XFD$185" dn="Z_24A27F03_1973_491C_B5BB_96E92A647E6D_.wvu.Rows" sId="1"/>
    <undo index="42" exp="area" ref3D="1" dr="$A$182:$XFD$182" dn="Z_24A27F03_1973_491C_B5BB_96E92A647E6D_.wvu.Rows" sId="1"/>
    <undo index="40" exp="area" ref3D="1" dr="$A$178:$XFD$180" dn="Z_24A27F03_1973_491C_B5BB_96E92A647E6D_.wvu.Rows" sId="1"/>
    <undo index="38" exp="area" ref3D="1" dr="$A$170:$XFD$170" dn="Z_24A27F03_1973_491C_B5BB_96E92A647E6D_.wvu.Rows" sId="1"/>
    <undo index="36" exp="area" ref3D="1" dr="$A$163:$XFD$165" dn="Z_24A27F03_1973_491C_B5BB_96E92A647E6D_.wvu.Rows" sId="1"/>
    <undo index="34" exp="area" ref3D="1" dr="$A$151:$XFD$151" dn="Z_24A27F03_1973_491C_B5BB_96E92A647E6D_.wvu.Rows" sId="1"/>
    <undo index="32" exp="area" ref3D="1" dr="$A$148:$XFD$148" dn="Z_24A27F03_1973_491C_B5BB_96E92A647E6D_.wvu.Rows" sId="1"/>
    <undo index="30" exp="area" ref3D="1" dr="$A$134:$XFD$135" dn="Z_24A27F03_1973_491C_B5BB_96E92A647E6D_.wvu.Rows" sId="1"/>
    <undo index="28" exp="area" ref3D="1" dr="$A$126:$XFD$128" dn="Z_24A27F03_1973_491C_B5BB_96E92A647E6D_.wvu.Rows" sId="1"/>
    <undo index="26" exp="area" ref3D="1" dr="$A$103:$XFD$103" dn="Z_24A27F03_1973_491C_B5BB_96E92A647E6D_.wvu.Rows" sId="1"/>
    <undo index="24" exp="area" ref3D="1" dr="$A$84:$XFD$87" dn="Z_24A27F03_1973_491C_B5BB_96E92A647E6D_.wvu.Rows" sId="1"/>
    <undo index="22" exp="area" ref3D="1" dr="$A$80:$XFD$80" dn="Z_24A27F03_1973_491C_B5BB_96E92A647E6D_.wvu.Rows" sId="1"/>
    <undo index="20" exp="area" ref3D="1" dr="$A$74:$XFD$75" dn="Z_24A27F03_1973_491C_B5BB_96E92A647E6D_.wvu.Rows" sId="1"/>
    <undo index="18" exp="area" ref3D="1" dr="$A$71:$XFD$72" dn="Z_24A27F03_1973_491C_B5BB_96E92A647E6D_.wvu.Rows" sId="1"/>
    <undo index="16" exp="area" ref3D="1" dr="$A$67:$XFD$67" dn="Z_24A27F03_1973_491C_B5BB_96E92A647E6D_.wvu.Rows" sId="1"/>
    <undo index="14" exp="area" ref3D="1" dr="$A$63:$XFD$64" dn="Z_24A27F03_1973_491C_B5BB_96E92A647E6D_.wvu.Rows" sId="1"/>
    <undo index="12" exp="area" ref3D="1" dr="$A$56:$XFD$58" dn="Z_24A27F03_1973_491C_B5BB_96E92A647E6D_.wvu.Rows" sId="1"/>
  </rrc>
  <rcc rId="846" sId="1">
    <nc r="B44" t="inlineStr">
      <is>
        <t>Прочие безвозмездные поступления</t>
      </is>
    </nc>
  </rcc>
  <rcc rId="847" sId="1">
    <nc r="B45" t="inlineStr">
      <is>
        <t>Прочие безвозмездные поступления в бюджеты городских поселений</t>
      </is>
    </nc>
  </rcc>
  <rcc rId="848" sId="1">
    <nc r="A44" t="inlineStr">
      <is>
        <t>000 2 07 05000 00 0000 180</t>
      </is>
    </nc>
  </rcc>
  <rfmt sheetId="1" sqref="A44" start="0" length="2147483647">
    <dxf>
      <font>
        <b/>
      </font>
    </dxf>
  </rfmt>
  <rfmt sheetId="1" sqref="B44" start="0" length="2147483647">
    <dxf>
      <font>
        <b/>
      </font>
    </dxf>
  </rfmt>
  <rcc rId="849" sId="1">
    <nc r="A45" t="inlineStr">
      <is>
        <t>119 2 07 05030 13 0000 180</t>
      </is>
    </nc>
  </rcc>
  <rcc rId="850" sId="1" numFmtId="4">
    <nc r="C45">
      <v>0</v>
    </nc>
  </rcc>
  <rcc rId="851" sId="1">
    <nc r="C44">
      <f>C45</f>
    </nc>
  </rcc>
  <rcc rId="852" sId="1" odxf="1" dxf="1">
    <nc r="D44">
      <f>D45</f>
    </nc>
    <odxf>
      <fill>
        <patternFill patternType="none">
          <bgColor indexed="65"/>
        </patternFill>
      </fill>
    </odxf>
    <ndxf>
      <fill>
        <patternFill patternType="solid">
          <bgColor theme="9" tint="0.79998168889431442"/>
        </patternFill>
      </fill>
    </ndxf>
  </rcc>
  <rcc rId="853" sId="1" odxf="1" dxf="1">
    <nc r="E44">
      <f>E45</f>
    </nc>
    <odxf>
      <fill>
        <patternFill patternType="none">
          <bgColor indexed="65"/>
        </patternFill>
      </fill>
    </odxf>
    <ndxf>
      <fill>
        <patternFill patternType="solid">
          <bgColor theme="9" tint="0.79998168889431442"/>
        </patternFill>
      </fill>
    </ndxf>
  </rcc>
  <rcc rId="854" sId="1" odxf="1" dxf="1">
    <nc r="F44">
      <f>F45</f>
    </nc>
    <odxf>
      <fill>
        <patternFill>
          <bgColor theme="0"/>
        </patternFill>
      </fill>
    </odxf>
    <ndxf>
      <fill>
        <patternFill>
          <bgColor theme="9" tint="0.79998168889431442"/>
        </patternFill>
      </fill>
    </ndxf>
  </rcc>
  <rcc rId="855" sId="1" odxf="1" dxf="1">
    <nc r="G44">
      <f>G45</f>
    </nc>
    <odxf>
      <fill>
        <patternFill>
          <bgColor theme="0"/>
        </patternFill>
      </fill>
    </odxf>
    <ndxf>
      <fill>
        <patternFill>
          <bgColor theme="9" tint="0.79998168889431442"/>
        </patternFill>
      </fill>
    </ndxf>
  </rcc>
  <rfmt sheetId="1" sqref="A44:L44" start="0" length="2147483647">
    <dxf>
      <font>
        <b val="0"/>
      </font>
    </dxf>
  </rfmt>
  <rfmt sheetId="1" sqref="A44:L44" start="0" length="2147483647">
    <dxf>
      <font>
        <b/>
      </font>
    </dxf>
  </rfmt>
  <rcc rId="856" sId="1" numFmtId="4">
    <nc r="D45">
      <v>700</v>
    </nc>
  </rcc>
  <rcc rId="857" sId="1" numFmtId="4">
    <nc r="G45">
      <v>700</v>
    </nc>
  </rcc>
  <rcc rId="858" sId="1" odxf="1" dxf="1">
    <nc r="H44">
      <f>G44/Всего_доходов_2003</f>
    </nc>
    <odxf>
      <font>
        <b/>
        <sz val="9"/>
        <name val="Arial Narrow"/>
        <scheme val="none"/>
      </font>
    </odxf>
    <ndxf>
      <font>
        <b val="0"/>
        <sz val="9"/>
        <name val="Arial Narrow"/>
        <scheme val="none"/>
      </font>
    </ndxf>
  </rcc>
  <rcc rId="859" sId="1">
    <nc r="H45">
      <f>G45/Всего_доходов_2003</f>
    </nc>
  </rcc>
  <rfmt sheetId="1" sqref="H44">
    <dxf>
      <fill>
        <patternFill>
          <bgColor theme="9" tint="0.79998168889431442"/>
        </patternFill>
      </fill>
    </dxf>
  </rfmt>
  <rfmt sheetId="1" sqref="H44" start="0" length="2147483647">
    <dxf>
      <font>
        <b/>
      </font>
    </dxf>
  </rfmt>
  <rcc rId="860" sId="1">
    <nc r="I45">
      <f>G45/E45</f>
    </nc>
  </rcc>
  <rcc rId="861" sId="1">
    <nc r="I44">
      <f>I45</f>
    </nc>
  </rcc>
  <rcc rId="862" sId="1">
    <nc r="J44">
      <f>J45</f>
    </nc>
  </rcc>
  <rcc rId="863" sId="1">
    <nc r="K44">
      <f>K45</f>
    </nc>
  </rcc>
  <rcc rId="864" sId="1">
    <nc r="L44">
      <f>L45</f>
    </nc>
  </rcc>
  <rcc rId="865" sId="1">
    <nc r="J45">
      <f>G45-D45</f>
    </nc>
  </rcc>
  <rcc rId="866" sId="1">
    <nc r="K45">
      <f>G45/D45</f>
    </nc>
  </rcc>
  <rcc rId="867" sId="1">
    <nc r="L45">
      <f>G45-F45</f>
    </nc>
  </rcc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rc rId="816" sId="1" ref="A27:XFD27" action="deleteRow">
    <undo index="7" exp="ref" v="1" dr="F27" r="F22" sId="1"/>
    <undo index="36" exp="area" ref3D="1" dr="$A$219:$XFD$225" dn="Z_0C520A02_E04D_4239_829B_D09BBD6B73A5_.wvu.Rows" sId="1"/>
    <undo index="34" exp="area" ref3D="1" dr="$A$200:$XFD$202" dn="Z_0C520A02_E04D_4239_829B_D09BBD6B73A5_.wvu.Rows" sId="1"/>
    <undo index="32" exp="area" ref3D="1" dr="$A$189:$XFD$189" dn="Z_0C520A02_E04D_4239_829B_D09BBD6B73A5_.wvu.Rows" sId="1"/>
    <undo index="30" exp="area" ref3D="1" dr="$A$186:$XFD$186" dn="Z_0C520A02_E04D_4239_829B_D09BBD6B73A5_.wvu.Rows" sId="1"/>
    <undo index="28" exp="area" ref3D="1" dr="$A$182:$XFD$184" dn="Z_0C520A02_E04D_4239_829B_D09BBD6B73A5_.wvu.Rows" sId="1"/>
    <undo index="26" exp="area" ref3D="1" dr="$A$174:$XFD$174" dn="Z_0C520A02_E04D_4239_829B_D09BBD6B73A5_.wvu.Rows" sId="1"/>
    <undo index="24" exp="area" ref3D="1" dr="$A$167:$XFD$169" dn="Z_0C520A02_E04D_4239_829B_D09BBD6B73A5_.wvu.Rows" sId="1"/>
    <undo index="22" exp="area" ref3D="1" dr="$A$155:$XFD$155" dn="Z_0C520A02_E04D_4239_829B_D09BBD6B73A5_.wvu.Rows" sId="1"/>
    <undo index="20" exp="area" ref3D="1" dr="$A$152:$XFD$152" dn="Z_0C520A02_E04D_4239_829B_D09BBD6B73A5_.wvu.Rows" sId="1"/>
    <undo index="18" exp="area" ref3D="1" dr="$A$138:$XFD$139" dn="Z_0C520A02_E04D_4239_829B_D09BBD6B73A5_.wvu.Rows" sId="1"/>
    <undo index="16" exp="area" ref3D="1" dr="$A$130:$XFD$132" dn="Z_0C520A02_E04D_4239_829B_D09BBD6B73A5_.wvu.Rows" sId="1"/>
    <undo index="14" exp="area" ref3D="1" dr="$A$107:$XFD$107" dn="Z_0C520A02_E04D_4239_829B_D09BBD6B73A5_.wvu.Rows" sId="1"/>
    <undo index="12" exp="area" ref3D="1" dr="$A$88:$XFD$91" dn="Z_0C520A02_E04D_4239_829B_D09BBD6B73A5_.wvu.Rows" sId="1"/>
    <undo index="10" exp="area" ref3D="1" dr="$A$84:$XFD$84" dn="Z_0C520A02_E04D_4239_829B_D09BBD6B73A5_.wvu.Rows" sId="1"/>
    <undo index="8" exp="area" ref3D="1" dr="$A$78:$XFD$79" dn="Z_0C520A02_E04D_4239_829B_D09BBD6B73A5_.wvu.Rows" sId="1"/>
    <undo index="6" exp="area" ref3D="1" dr="$A$75:$XFD$76" dn="Z_0C520A02_E04D_4239_829B_D09BBD6B73A5_.wvu.Rows" sId="1"/>
    <undo index="4" exp="area" ref3D="1" dr="$A$71:$XFD$71" dn="Z_0C520A02_E04D_4239_829B_D09BBD6B73A5_.wvu.Rows" sId="1"/>
    <undo index="2" exp="area" ref3D="1" dr="$A$67:$XFD$68" dn="Z_0C520A02_E04D_4239_829B_D09BBD6B73A5_.wvu.Rows" sId="1"/>
    <undo index="1" exp="area" ref3D="1" dr="$A$60:$XFD$62" dn="Z_0C520A02_E04D_4239_829B_D09BBD6B73A5_.wvu.Rows" sId="1"/>
    <undo index="4" exp="area" ref3D="1" dr="$A$174:$XFD$174" dn="Z_DD5C3F45_D2CB_45EC_9051_F348430664E8_.wvu.Rows" sId="1"/>
    <undo index="2" exp="area" ref3D="1" dr="$A$47:$XFD$48" dn="Z_DD5C3F45_D2CB_45EC_9051_F348430664E8_.wvu.Rows" sId="1"/>
    <undo index="1" exp="area" ref3D="1" dr="$A$39:$XFD$40" dn="Z_DD5C3F45_D2CB_45EC_9051_F348430664E8_.wvu.Rows" sId="1"/>
    <undo index="0" exp="area" ref3D="1" dr="$A$174:$XFD$174" dn="Z_C76330A2_057D_4E27_B720_532A3C304D14_.wvu.Rows" sId="1"/>
    <undo index="2" exp="area" ref3D="1" dr="$A$30:$XFD$36" dn="Z_97B5DCE1_CCA4_11D7_B6CC_0007E980B7D4_.wvu.Rows" sId="1"/>
    <undo index="6" exp="area" ref3D="1" dr="$A$174:$XFD$174" dn="Z_91C1DC54_C312_471D_9246_B789B002B742_.wvu.Rows" sId="1"/>
    <undo index="2" exp="area" ref3D="1" dr="$A$47:$XFD$48" dn="Z_91C1DC54_C312_471D_9246_B789B002B742_.wvu.Rows" sId="1"/>
    <undo index="1" exp="area" ref3D="1" dr="$A$39:$XFD$40" dn="Z_91C1DC54_C312_471D_9246_B789B002B742_.wvu.Rows" sId="1"/>
    <undo index="0" exp="area" ref3D="1" dr="$A$30:$XFD$36" dn="Z_88FCA060_646D_11D8_9232_00C0268CB387_.wvu.Rows" sId="1"/>
    <undo index="4" exp="area" ref3D="1" dr="$A$174:$XFD$174" dn="Z_6B5A71DB_8104_43F2_BE21_9362D50D2638_.wvu.Rows" sId="1"/>
    <undo index="2" exp="area" ref3D="1" dr="$A$47:$XFD$48" dn="Z_6B5A71DB_8104_43F2_BE21_9362D50D2638_.wvu.Rows" sId="1"/>
    <undo index="1" exp="area" ref3D="1" dr="$A$39:$XFD$40" dn="Z_6B5A71DB_8104_43F2_BE21_9362D50D2638_.wvu.Rows" sId="1"/>
    <undo index="48" exp="area" ref3D="1" dr="$A$219:$XFD$225" dn="Z_5470FB45_3E1B_4EAD_922B_BC6978B055FF_.wvu.Rows" sId="1"/>
    <undo index="46" exp="area" ref3D="1" dr="$A$200:$XFD$202" dn="Z_5470FB45_3E1B_4EAD_922B_BC6978B055FF_.wvu.Rows" sId="1"/>
    <undo index="44" exp="area" ref3D="1" dr="$A$189:$XFD$189" dn="Z_5470FB45_3E1B_4EAD_922B_BC6978B055FF_.wvu.Rows" sId="1"/>
    <undo index="42" exp="area" ref3D="1" dr="$A$186:$XFD$186" dn="Z_5470FB45_3E1B_4EAD_922B_BC6978B055FF_.wvu.Rows" sId="1"/>
    <undo index="40" exp="area" ref3D="1" dr="$A$182:$XFD$184" dn="Z_5470FB45_3E1B_4EAD_922B_BC6978B055FF_.wvu.Rows" sId="1"/>
    <undo index="38" exp="area" ref3D="1" dr="$A$174:$XFD$174" dn="Z_5470FB45_3E1B_4EAD_922B_BC6978B055FF_.wvu.Rows" sId="1"/>
    <undo index="36" exp="area" ref3D="1" dr="$A$167:$XFD$169" dn="Z_5470FB45_3E1B_4EAD_922B_BC6978B055FF_.wvu.Rows" sId="1"/>
    <undo index="34" exp="area" ref3D="1" dr="$A$155:$XFD$155" dn="Z_5470FB45_3E1B_4EAD_922B_BC6978B055FF_.wvu.Rows" sId="1"/>
    <undo index="32" exp="area" ref3D="1" dr="$A$152:$XFD$152" dn="Z_5470FB45_3E1B_4EAD_922B_BC6978B055FF_.wvu.Rows" sId="1"/>
    <undo index="30" exp="area" ref3D="1" dr="$A$138:$XFD$139" dn="Z_5470FB45_3E1B_4EAD_922B_BC6978B055FF_.wvu.Rows" sId="1"/>
    <undo index="28" exp="area" ref3D="1" dr="$A$130:$XFD$132" dn="Z_5470FB45_3E1B_4EAD_922B_BC6978B055FF_.wvu.Rows" sId="1"/>
    <undo index="26" exp="area" ref3D="1" dr="$A$107:$XFD$107" dn="Z_5470FB45_3E1B_4EAD_922B_BC6978B055FF_.wvu.Rows" sId="1"/>
    <undo index="24" exp="area" ref3D="1" dr="$A$88:$XFD$91" dn="Z_5470FB45_3E1B_4EAD_922B_BC6978B055FF_.wvu.Rows" sId="1"/>
    <undo index="22" exp="area" ref3D="1" dr="$A$84:$XFD$84" dn="Z_5470FB45_3E1B_4EAD_922B_BC6978B055FF_.wvu.Rows" sId="1"/>
    <undo index="20" exp="area" ref3D="1" dr="$A$78:$XFD$79" dn="Z_5470FB45_3E1B_4EAD_922B_BC6978B055FF_.wvu.Rows" sId="1"/>
    <undo index="18" exp="area" ref3D="1" dr="$A$75:$XFD$76" dn="Z_5470FB45_3E1B_4EAD_922B_BC6978B055FF_.wvu.Rows" sId="1"/>
    <undo index="16" exp="area" ref3D="1" dr="$A$71:$XFD$71" dn="Z_5470FB45_3E1B_4EAD_922B_BC6978B055FF_.wvu.Rows" sId="1"/>
    <undo index="14" exp="area" ref3D="1" dr="$A$67:$XFD$68" dn="Z_5470FB45_3E1B_4EAD_922B_BC6978B055FF_.wvu.Rows" sId="1"/>
    <undo index="12" exp="area" ref3D="1" dr="$A$60:$XFD$62" dn="Z_5470FB45_3E1B_4EAD_922B_BC6978B055FF_.wvu.Rows" sId="1"/>
    <undo index="10" exp="area" ref3D="1" dr="$A$38:$XFD$38" dn="Z_5470FB45_3E1B_4EAD_922B_BC6978B055FF_.wvu.Rows" sId="1"/>
    <undo index="8" exp="area" ref3D="1" dr="$A$35:$XFD$35" dn="Z_5470FB45_3E1B_4EAD_922B_BC6978B055FF_.wvu.Rows" sId="1"/>
    <undo index="6" exp="area" ref3D="1" dr="$A$33:$XFD$33" dn="Z_5470FB45_3E1B_4EAD_922B_BC6978B055FF_.wvu.Rows" sId="1"/>
    <undo index="4" exp="area" ref3D="1" dr="$A$31:$XFD$31" dn="Z_5470FB45_3E1B_4EAD_922B_BC6978B055FF_.wvu.Rows" sId="1"/>
    <undo index="2" exp="area" ref3D="1" dr="$A$27:$XFD$27" dn="Z_5470FB45_3E1B_4EAD_922B_BC6978B055FF_.wvu.Rows" sId="1"/>
    <undo index="48" exp="area" ref3D="1" dr="$A$219:$XFD$225" dn="Z_24A27F03_1973_491C_B5BB_96E92A647E6D_.wvu.Rows" sId="1"/>
    <undo index="46" exp="area" ref3D="1" dr="$A$200:$XFD$202" dn="Z_24A27F03_1973_491C_B5BB_96E92A647E6D_.wvu.Rows" sId="1"/>
    <undo index="44" exp="area" ref3D="1" dr="$A$189:$XFD$189" dn="Z_24A27F03_1973_491C_B5BB_96E92A647E6D_.wvu.Rows" sId="1"/>
    <undo index="42" exp="area" ref3D="1" dr="$A$186:$XFD$186" dn="Z_24A27F03_1973_491C_B5BB_96E92A647E6D_.wvu.Rows" sId="1"/>
    <undo index="40" exp="area" ref3D="1" dr="$A$182:$XFD$184" dn="Z_24A27F03_1973_491C_B5BB_96E92A647E6D_.wvu.Rows" sId="1"/>
    <undo index="38" exp="area" ref3D="1" dr="$A$174:$XFD$174" dn="Z_24A27F03_1973_491C_B5BB_96E92A647E6D_.wvu.Rows" sId="1"/>
    <undo index="36" exp="area" ref3D="1" dr="$A$167:$XFD$169" dn="Z_24A27F03_1973_491C_B5BB_96E92A647E6D_.wvu.Rows" sId="1"/>
    <undo index="34" exp="area" ref3D="1" dr="$A$155:$XFD$155" dn="Z_24A27F03_1973_491C_B5BB_96E92A647E6D_.wvu.Rows" sId="1"/>
    <undo index="32" exp="area" ref3D="1" dr="$A$152:$XFD$152" dn="Z_24A27F03_1973_491C_B5BB_96E92A647E6D_.wvu.Rows" sId="1"/>
    <undo index="30" exp="area" ref3D="1" dr="$A$138:$XFD$139" dn="Z_24A27F03_1973_491C_B5BB_96E92A647E6D_.wvu.Rows" sId="1"/>
    <undo index="28" exp="area" ref3D="1" dr="$A$130:$XFD$132" dn="Z_24A27F03_1973_491C_B5BB_96E92A647E6D_.wvu.Rows" sId="1"/>
    <undo index="26" exp="area" ref3D="1" dr="$A$107:$XFD$107" dn="Z_24A27F03_1973_491C_B5BB_96E92A647E6D_.wvu.Rows" sId="1"/>
    <undo index="24" exp="area" ref3D="1" dr="$A$88:$XFD$91" dn="Z_24A27F03_1973_491C_B5BB_96E92A647E6D_.wvu.Rows" sId="1"/>
    <undo index="22" exp="area" ref3D="1" dr="$A$84:$XFD$84" dn="Z_24A27F03_1973_491C_B5BB_96E92A647E6D_.wvu.Rows" sId="1"/>
    <undo index="20" exp="area" ref3D="1" dr="$A$78:$XFD$79" dn="Z_24A27F03_1973_491C_B5BB_96E92A647E6D_.wvu.Rows" sId="1"/>
    <undo index="18" exp="area" ref3D="1" dr="$A$75:$XFD$76" dn="Z_24A27F03_1973_491C_B5BB_96E92A647E6D_.wvu.Rows" sId="1"/>
    <undo index="16" exp="area" ref3D="1" dr="$A$71:$XFD$71" dn="Z_24A27F03_1973_491C_B5BB_96E92A647E6D_.wvu.Rows" sId="1"/>
    <undo index="14" exp="area" ref3D="1" dr="$A$67:$XFD$68" dn="Z_24A27F03_1973_491C_B5BB_96E92A647E6D_.wvu.Rows" sId="1"/>
    <undo index="12" exp="area" ref3D="1" dr="$A$60:$XFD$62" dn="Z_24A27F03_1973_491C_B5BB_96E92A647E6D_.wvu.Rows" sId="1"/>
    <undo index="10" exp="area" ref3D="1" dr="$A$38:$XFD$38" dn="Z_24A27F03_1973_491C_B5BB_96E92A647E6D_.wvu.Rows" sId="1"/>
    <undo index="8" exp="area" ref3D="1" dr="$A$35:$XFD$35" dn="Z_24A27F03_1973_491C_B5BB_96E92A647E6D_.wvu.Rows" sId="1"/>
    <undo index="6" exp="area" ref3D="1" dr="$A$33:$XFD$33" dn="Z_24A27F03_1973_491C_B5BB_96E92A647E6D_.wvu.Rows" sId="1"/>
    <undo index="4" exp="area" ref3D="1" dr="$A$31:$XFD$31" dn="Z_24A27F03_1973_491C_B5BB_96E92A647E6D_.wvu.Rows" sId="1"/>
    <undo index="2" exp="area" ref3D="1" dr="$A$27:$XFD$27" dn="Z_24A27F03_1973_491C_B5BB_96E92A647E6D_.wvu.Rows" sId="1"/>
    <rfmt sheetId="1" xfDxf="1" sqref="A27:XFD27" start="0" length="0">
      <dxf>
        <font>
          <sz val="8"/>
          <name val="Arial Narrow"/>
          <scheme val="none"/>
        </font>
        <alignment horizontal="left" vertical="justify" wrapText="1" readingOrder="0"/>
      </dxf>
    </rfmt>
    <rcc rId="0" sId="1" dxf="1">
      <nc r="A27" t="inlineStr">
        <is>
          <t>000 1 13 02000 00 0000 130</t>
        </is>
      </nc>
      <ndxf>
        <font>
          <b/>
          <sz val="9"/>
          <name val="Arial Narrow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  <protection locked="0"/>
      </ndxf>
    </rcc>
    <rcc rId="0" sId="1" dxf="1">
      <nc r="B27" t="inlineStr">
        <is>
          <t>ДОХОДЫ ОТ КОМПЕНСАЦИИ ЗАТРАТ ГОСУДАРСТВА</t>
        </is>
      </nc>
      <ndxf>
        <font>
          <b/>
          <sz val="9"/>
          <name val="Arial Narrow"/>
          <scheme val="none"/>
        </font>
        <alignment vertical="top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  <protection locked="0"/>
      </ndxf>
    </rcc>
    <rfmt sheetId="1" sqref="C27" start="0" length="0">
      <dxf>
        <font>
          <sz val="9"/>
          <name val="Arial Narrow"/>
          <scheme val="none"/>
        </font>
        <numFmt numFmtId="167" formatCode="#,##0.0"/>
        <fill>
          <patternFill patternType="solid">
            <bgColor theme="9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  <protection locked="0"/>
      </dxf>
    </rfmt>
    <rfmt sheetId="1" sqref="D27" start="0" length="0">
      <dxf>
        <font>
          <sz val="9"/>
          <color indexed="8"/>
          <name val="Arial Narrow"/>
          <scheme val="none"/>
        </font>
        <numFmt numFmtId="167" formatCode="#,##0.0"/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  <protection locked="0"/>
      </dxf>
    </rfmt>
    <rfmt sheetId="1" sqref="E27" start="0" length="0">
      <dxf>
        <font>
          <sz val="9"/>
          <color indexed="8"/>
          <name val="Arial Narrow"/>
          <scheme val="none"/>
        </font>
        <numFmt numFmtId="167" formatCode="#,##0.0"/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  <protection locked="0"/>
      </dxf>
    </rfmt>
    <rcc rId="0" sId="1" dxf="1" numFmtId="4">
      <nc r="F27">
        <v>0</v>
      </nc>
      <ndxf>
        <font>
          <b/>
          <sz val="9"/>
          <name val="Arial Narrow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  <protection locked="0"/>
      </ndxf>
    </rcc>
    <rfmt sheetId="1" sqref="G27" start="0" length="0">
      <dxf>
        <font>
          <sz val="9"/>
          <name val="Arial Narrow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  <protection locked="0"/>
      </dxf>
    </rfmt>
    <rcc rId="0" sId="1" s="1" dxf="1">
      <nc r="H27">
        <f>G27/Всего_доходов_2003</f>
      </nc>
      <ndxf>
        <font>
          <sz val="9"/>
          <color auto="1"/>
          <name val="Arial Narrow"/>
          <scheme val="none"/>
        </font>
        <numFmt numFmtId="165" formatCode="0.0%"/>
        <fill>
          <patternFill patternType="solid">
            <bgColor theme="0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>
      <nc r="I27">
        <f>G27/E27</f>
      </nc>
      <ndxf>
        <font>
          <b/>
          <sz val="9"/>
          <color auto="1"/>
          <name val="Arial Narrow"/>
          <scheme val="none"/>
        </font>
        <numFmt numFmtId="165" formatCode="0.0%"/>
        <fill>
          <patternFill patternType="solid">
            <bgColor rgb="FFB7FF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7">
        <f>G27-D27</f>
      </nc>
      <ndxf>
        <font>
          <sz val="9"/>
          <name val="Arial Narrow"/>
          <scheme val="none"/>
        </font>
        <numFmt numFmtId="168" formatCode="\+#,##0.0;\-#,##0.0"/>
        <fill>
          <patternFill patternType="solid">
            <bgColor rgb="FFB7F9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="1" sqref="K27" start="0" length="0">
      <dxf>
        <font>
          <sz val="9"/>
          <color auto="1"/>
          <name val="Arial Narrow"/>
          <scheme val="none"/>
        </font>
        <numFmt numFmtId="165" formatCode="0.0%"/>
        <fill>
          <patternFill patternType="solid">
            <bgColor rgb="FFB7F9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L27">
        <f>G27-F27</f>
      </nc>
      <ndxf>
        <font>
          <b/>
          <sz val="9"/>
          <color indexed="8"/>
          <name val="Arial Narrow"/>
          <scheme val="none"/>
        </font>
        <numFmt numFmtId="167" formatCode="#,##0.0"/>
        <fill>
          <patternFill patternType="solid">
            <bgColor rgb="FFB7F8C2"/>
          </patternFill>
        </fill>
        <alignment horizontal="right" vertical="center" wrapText="0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M27" start="0" length="0">
      <dxf>
        <numFmt numFmtId="168" formatCode="\+#,##0.0;\-#,##0.0"/>
      </dxf>
    </rfmt>
  </rrc>
  <rcc rId="817" sId="1">
    <oc r="F22">
      <f>F23+F27+F35+F31+#REF!</f>
    </oc>
    <nc r="F22">
      <f>F23+F27+F35+F31</f>
    </nc>
  </rcc>
  <rcv guid="{0C520A02-E04D-4239-829B-D09BBD6B73A5}" action="delete"/>
  <rdn rId="0" localSheetId="1" customView="1" name="Z_0C520A02_E04D_4239_829B_D09BBD6B73A5_.wvu.PrintArea" hidden="1" oldHidden="1">
    <formula>'Анализ бюджета'!$A$1:$L$224</formula>
    <oldFormula>'Анализ бюджета'!$A$1:$L$224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бюджета'!$59:$61,'Анализ бюджета'!$66:$67,'Анализ бюджета'!$70:$70,'Анализ бюджета'!$74:$75,'Анализ бюджета'!$77:$78,'Анализ бюджета'!$83:$83,'Анализ бюджета'!$87:$90,'Анализ бюджета'!$106:$106,'Анализ бюджета'!$129:$131,'Анализ бюджета'!$137:$138,'Анализ бюджета'!$151:$151,'Анализ бюджета'!$154:$154,'Анализ бюджета'!$166:$168,'Анализ бюджета'!$173:$173,'Анализ бюджета'!$181:$183,'Анализ бюджета'!$185:$185,'Анализ бюджета'!$188:$188,'Анализ бюджета'!$199:$201,'Анализ бюджета'!$218:$224</formula>
    <oldFormula>'Анализ бюджета'!$59:$61,'Анализ бюджета'!$66:$67,'Анализ бюджета'!$70:$70,'Анализ бюджета'!$74:$75,'Анализ бюджета'!$77:$78,'Анализ бюджета'!$83:$83,'Анализ бюджета'!$87:$90,'Анализ бюджета'!$106:$106,'Анализ бюджета'!$129:$131,'Анализ бюджета'!$137:$138,'Анализ бюджета'!$151:$151,'Анализ бюджета'!$154:$154,'Анализ бюджета'!$166:$168,'Анализ бюджета'!$173:$173,'Анализ бюджета'!$181:$183,'Анализ бюджета'!$185:$185,'Анализ бюджета'!$188:$188,'Анализ бюджета'!$199:$201,'Анализ бюджета'!$218:$224</oldFormula>
  </rdn>
  <rcv guid="{0C520A02-E04D-4239-829B-D09BBD6B73A5}" action="add"/>
</revisions>
</file>

<file path=xl/revisions/revisionLog1311111.xml><?xml version="1.0" encoding="utf-8"?>
<revisions xmlns="http://schemas.openxmlformats.org/spreadsheetml/2006/main" xmlns:r="http://schemas.openxmlformats.org/officeDocument/2006/relationships">
  <rfmt sheetId="1" sqref="C3">
    <dxf>
      <fill>
        <patternFill>
          <bgColor theme="0"/>
        </patternFill>
      </fill>
    </dxf>
  </rfmt>
  <rfmt sheetId="1" sqref="C3 F3 C3">
    <dxf>
      <fill>
        <patternFill>
          <bgColor rgb="FFFFFF00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бюджета'!$A$1:$L$225</formula>
    <oldFormula>'Анализ бюджета'!$A$1:$L$225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бюджета'!$60:$62,'Анализ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бюджета'!$152:$152,'Анализ бюджета'!$155:$155,'Анализ бюджета'!$167:$169,'Анализ бюджета'!$174:$174,'Анализ бюджета'!$182:$184,'Анализ бюджета'!$186:$186,'Анализ бюджета'!$189:$189,'Анализ бюджета'!$200:$202,'Анализ бюджета'!$219:$225</formula>
    <oldFormula>'Анализ бюджета'!$60:$62,'Анализ бюджета'!$67:$68,'Анализ бюджета'!$71:$71,'Анализ бюджета'!$75:$76,'Анализ бюджета'!$78:$79,'Анализ бюджета'!$84:$84,'Анализ бюджета'!$88:$91,'Анализ бюджета'!$107:$107,'Анализ бюджета'!$130:$132,'Анализ бюджета'!$138:$139,'Анализ бюджета'!$152:$152,'Анализ бюджета'!$155:$155,'Анализ бюджета'!$167:$169,'Анализ бюджета'!$174:$174,'Анализ бюджета'!$182:$184,'Анализ бюджета'!$186:$186,'Анализ бюджета'!$189:$189,'Анализ бюджета'!$200:$202,'Анализ бюджета'!$219:$225</oldFormula>
  </rdn>
  <rcv guid="{0C520A02-E04D-4239-829B-D09BBD6B73A5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1084" sId="1" numFmtId="4">
    <oc r="G215">
      <v>-969130.6</v>
    </oc>
    <nc r="G215">
      <v>-969130.5</v>
    </nc>
  </rcc>
  <rcv guid="{0C520A02-E04D-4239-829B-D09BBD6B73A5}" action="delete"/>
  <rdn rId="0" localSheetId="1" customView="1" name="Z_0C520A02_E04D_4239_829B_D09BBD6B73A5_.wvu.PrintArea" hidden="1" oldHidden="1">
    <formula>'Анализ бюджета'!$A$1:$L$223</formula>
    <oldFormula>'Анализ бюджета'!$A$1:$L$223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0C520A02-E04D-4239-829B-D09BBD6B73A5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958" sId="1" numFmtId="4">
    <oc r="G10">
      <v>200176.5</v>
    </oc>
    <nc r="G10">
      <v>200176.6</v>
    </nc>
  </rcc>
  <rcc rId="959" sId="1" numFmtId="4">
    <oc r="G18">
      <v>48451.1</v>
    </oc>
    <nc r="G18">
      <v>48451.199999999997</v>
    </nc>
  </rcc>
  <rcc rId="960" sId="1" numFmtId="4">
    <oc r="G211">
      <v>40000</v>
    </oc>
    <nc r="G211">
      <v>80000</v>
    </nc>
  </rcc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v guid="{24A27F03-1973-491C-B5BB-96E92A647E6D}" action="delete"/>
  <rdn rId="0" localSheetId="1" customView="1" name="Z_24A27F03_1973_491C_B5BB_96E92A647E6D_.wvu.PrintArea" hidden="1" oldHidden="1">
    <formula>'Анализ бюджета'!$A$1:$L$222</formula>
    <oldFormula>'Анализ бюджета'!$A$1:$L$222</oldFormula>
  </rdn>
  <rdn rId="0" localSheetId="1" customView="1" name="Z_24A27F03_1973_491C_B5BB_96E92A647E6D_.wvu.PrintTitles" hidden="1" oldHidden="1">
    <formula>'Анализ бюджета'!$4:$5</formula>
    <oldFormula>'Анализ бюджета'!$4:$5</oldFormula>
  </rdn>
  <rdn rId="0" localSheetId="1" customView="1" name="Z_24A27F03_1973_491C_B5BB_96E92A647E6D_.wvu.Rows" hidden="1" oldHidden="1">
    <formula>'Анализ бюджета'!$164:$166,'Анализ бюджета'!$179:$181,'Анализ бюджета'!$197:$199</formula>
    <oldFormula>'Анализ бюджета'!$164:$166,'Анализ бюджета'!$179:$181,'Анализ бюджета'!$197:$199</oldFormula>
  </rdn>
  <rcv guid="{24A27F03-1973-491C-B5BB-96E92A647E6D}" action="add"/>
</revisions>
</file>

<file path=xl/revisions/revisionLog1411111.xml><?xml version="1.0" encoding="utf-8"?>
<revisions xmlns="http://schemas.openxmlformats.org/spreadsheetml/2006/main" xmlns:r="http://schemas.openxmlformats.org/officeDocument/2006/relationships">
  <rcc rId="881" sId="1" numFmtId="4">
    <oc r="D156">
      <v>9484</v>
    </oc>
    <nc r="D156">
      <v>8607</v>
    </nc>
  </rcc>
  <rcc rId="882" sId="1" numFmtId="4">
    <oc r="D157">
      <v>448</v>
    </oc>
    <nc r="D157">
      <v>1325</v>
    </nc>
  </rcc>
  <rcc rId="883" sId="1" numFmtId="4">
    <oc r="D159">
      <v>8646.1</v>
    </oc>
    <nc r="D159">
      <v>8566.7999999999993</v>
    </nc>
  </rcc>
  <rcc rId="884" sId="1" numFmtId="4">
    <oc r="D162">
      <v>72.099999999999994</v>
    </oc>
    <nc r="D162">
      <v>70.599999999999994</v>
    </nc>
  </rcc>
  <rcc rId="885" sId="1" numFmtId="4">
    <oc r="D163">
      <f>361.4-62.4</f>
    </oc>
    <nc r="D163">
      <v>379.8</v>
    </nc>
  </rcc>
  <rcc rId="886" sId="1" numFmtId="4">
    <oc r="E156">
      <v>3642</v>
    </oc>
    <nc r="E156">
      <v>6092.3</v>
    </nc>
  </rcc>
  <rcc rId="887" sId="1" numFmtId="4">
    <oc r="E157">
      <v>448</v>
    </oc>
    <nc r="E157">
      <v>834.3</v>
    </nc>
  </rcc>
  <rcc rId="888" sId="1" numFmtId="4">
    <oc r="E159">
      <v>3717.6</v>
    </oc>
    <nc r="E159">
      <v>6336.8</v>
    </nc>
  </rcc>
  <rcc rId="889" sId="1" numFmtId="4">
    <oc r="E160">
      <v>22.6</v>
    </oc>
    <nc r="E160">
      <v>39.299999999999997</v>
    </nc>
  </rcc>
  <rcc rId="890" sId="1" numFmtId="4">
    <oc r="E161">
      <v>327</v>
    </oc>
    <nc r="E161">
      <v>439.3</v>
    </nc>
  </rcc>
  <rcc rId="891" sId="1" numFmtId="4">
    <oc r="E162">
      <v>0</v>
    </oc>
    <nc r="E162">
      <v>17.8</v>
    </nc>
  </rcc>
  <rcc rId="892" sId="1" numFmtId="4">
    <oc r="E163">
      <f>45.3-22.6+0.1</f>
    </oc>
    <nc r="E163">
      <v>93.5</v>
    </nc>
  </rcc>
  <rcc rId="893" sId="1" numFmtId="4">
    <oc r="E167">
      <v>295.5</v>
    </oc>
    <nc r="E167">
      <v>1189.5999999999999</v>
    </nc>
  </rcc>
  <rcc rId="894" sId="1" numFmtId="4">
    <oc r="G156">
      <v>3642</v>
    </oc>
    <nc r="G156">
      <v>6092.3</v>
    </nc>
  </rcc>
  <rcc rId="895" sId="1" numFmtId="4">
    <oc r="G157">
      <v>448</v>
    </oc>
    <nc r="G157">
      <v>834.3</v>
    </nc>
  </rcc>
  <rcc rId="896" sId="1" numFmtId="4">
    <oc r="G159">
      <v>3717.6</v>
    </oc>
    <nc r="G159">
      <v>6336.8</v>
    </nc>
  </rcc>
  <rcc rId="897" sId="1" numFmtId="4">
    <oc r="G160">
      <v>22.6</v>
    </oc>
    <nc r="G160">
      <v>39.299999999999997</v>
    </nc>
  </rcc>
  <rcc rId="898" sId="1" numFmtId="4">
    <oc r="G161">
      <v>327</v>
    </oc>
    <nc r="G161">
      <v>439.3</v>
    </nc>
  </rcc>
  <rcc rId="899" sId="1" numFmtId="4">
    <oc r="G162">
      <v>0</v>
    </oc>
    <nc r="G162">
      <v>17.8</v>
    </nc>
  </rcc>
  <rcc rId="900" sId="1" numFmtId="4">
    <oc r="G163">
      <f>45.3-22.6+0.1</f>
    </oc>
    <nc r="G163">
      <v>93.5</v>
    </nc>
  </rcc>
  <rcc rId="901" sId="1" numFmtId="4">
    <oc r="G167">
      <v>295.5</v>
    </oc>
    <nc r="G167">
      <v>1189.5999999999999</v>
    </nc>
  </rcc>
  <rcc rId="902" sId="1" numFmtId="4">
    <oc r="D170">
      <v>35588.5</v>
    </oc>
    <nc r="D170">
      <v>34479.300000000003</v>
    </nc>
  </rcc>
  <rcc rId="903" sId="1" numFmtId="4">
    <oc r="D174">
      <v>58329.9</v>
    </oc>
    <nc r="D174">
      <v>60676.7</v>
    </nc>
  </rcc>
  <rcc rId="904" sId="1" numFmtId="4">
    <oc r="D177">
      <v>1009.3</v>
    </oc>
    <nc r="D177">
      <v>1265.7</v>
    </nc>
  </rcc>
  <rcc rId="905" sId="1" numFmtId="4">
    <oc r="D178">
      <v>1433.9</v>
    </oc>
    <nc r="D178">
      <v>1996.6</v>
    </nc>
  </rcc>
  <rcc rId="906" sId="1" numFmtId="4">
    <oc r="D172">
      <v>32152.9</v>
    </oc>
    <nc r="D172">
      <v>36428</v>
    </nc>
  </rcc>
  <rcc rId="907" sId="1" numFmtId="4">
    <oc r="E170">
      <v>14872.3</v>
    </oc>
    <nc r="E170">
      <v>23745</v>
    </nc>
  </rcc>
  <rcc rId="908" sId="1" numFmtId="4">
    <oc r="E172">
      <v>14530.2</v>
    </oc>
    <nc r="E172">
      <v>20612.900000000001</v>
    </nc>
  </rcc>
  <rcc rId="909" sId="1" numFmtId="4">
    <oc r="E174">
      <v>24804.400000000001</v>
    </oc>
    <nc r="E174">
      <v>38698.699999999997</v>
    </nc>
  </rcc>
  <rcc rId="910" sId="1" numFmtId="4">
    <oc r="E175">
      <v>132.1</v>
    </oc>
    <nc r="E175">
      <v>194.6</v>
    </nc>
  </rcc>
  <rcc rId="911" sId="1" numFmtId="4">
    <oc r="E176">
      <v>4184.6000000000004</v>
    </oc>
    <nc r="E176">
      <v>4437.8</v>
    </nc>
  </rcc>
  <rcc rId="912" sId="1" numFmtId="4">
    <oc r="E178">
      <v>281.39999999999998</v>
    </oc>
    <nc r="E178">
      <v>833</v>
    </nc>
  </rcc>
  <rcc rId="913" sId="1" numFmtId="4">
    <oc r="E182">
      <v>898.6</v>
    </oc>
    <nc r="E182">
      <v>1495.3</v>
    </nc>
  </rcc>
  <rcc rId="914" sId="1" numFmtId="4">
    <oc r="E177">
      <v>0</v>
    </oc>
    <nc r="E177">
      <v>193.8</v>
    </nc>
  </rcc>
  <rcc rId="915" sId="1" numFmtId="4">
    <oc r="G170">
      <v>14872.3</v>
    </oc>
    <nc r="G170">
      <v>23745</v>
    </nc>
  </rcc>
  <rcc rId="916" sId="1" numFmtId="4">
    <oc r="G172">
      <v>14530.2</v>
    </oc>
    <nc r="G172">
      <v>20612.900000000001</v>
    </nc>
  </rcc>
  <rcc rId="917" sId="1" numFmtId="4">
    <oc r="G174">
      <v>24804.400000000001</v>
    </oc>
    <nc r="G174">
      <v>38698.699999999997</v>
    </nc>
  </rcc>
  <rcc rId="918" sId="1" numFmtId="4">
    <oc r="G175">
      <v>132.1</v>
    </oc>
    <nc r="G175">
      <v>194.6</v>
    </nc>
  </rcc>
  <rcc rId="919" sId="1" numFmtId="4">
    <oc r="G176">
      <v>4184.6000000000004</v>
    </oc>
    <nc r="G176">
      <v>4437.8</v>
    </nc>
  </rcc>
  <rcc rId="920" sId="1" numFmtId="4">
    <oc r="G177">
      <v>0</v>
    </oc>
    <nc r="G177">
      <v>193.8</v>
    </nc>
  </rcc>
  <rcc rId="921" sId="1" numFmtId="4">
    <oc r="G178">
      <v>281.39999999999998</v>
    </oc>
    <nc r="G178">
      <v>833</v>
    </nc>
  </rcc>
  <rcc rId="922" sId="1" numFmtId="4">
    <oc r="G182">
      <v>898.6</v>
    </oc>
    <nc r="G182">
      <v>1495.3</v>
    </nc>
  </rcc>
  <rcc rId="923" sId="1" numFmtId="4">
    <oc r="E185">
      <v>264.10000000000002</v>
    </oc>
    <nc r="E185">
      <v>396.2</v>
    </nc>
  </rcc>
  <rcc rId="924" sId="1" numFmtId="4">
    <oc r="G185">
      <v>264.10000000000002</v>
    </oc>
    <nc r="G185">
      <v>396.2</v>
    </nc>
  </rcc>
  <rcc rId="925" sId="1" numFmtId="4">
    <oc r="D189">
      <v>11758.3</v>
    </oc>
    <nc r="D189">
      <v>10309.700000000001</v>
    </nc>
  </rcc>
  <rcc rId="926" sId="1" numFmtId="4">
    <oc r="D190">
      <v>332.5</v>
    </oc>
    <nc r="D190">
      <v>1782.7</v>
    </nc>
  </rcc>
  <rcc rId="927" sId="1" numFmtId="4">
    <oc r="D192">
      <v>9150.2999999999993</v>
    </oc>
    <nc r="D192">
      <v>9022</v>
    </nc>
  </rcc>
  <rcc rId="928" sId="1" numFmtId="4">
    <oc r="D195">
      <v>198.2</v>
    </oc>
    <nc r="D195">
      <v>195.3</v>
    </nc>
  </rcc>
  <rcc rId="929" sId="1" numFmtId="4">
    <oc r="D196">
      <v>128.19999999999999</v>
    </oc>
    <nc r="D196">
      <v>261</v>
    </nc>
  </rcc>
  <rcc rId="930" sId="1" numFmtId="4">
    <oc r="D200">
      <v>2500</v>
    </oc>
    <nc r="D200">
      <v>2498.4</v>
    </nc>
  </rcc>
  <rcc rId="931" sId="1" numFmtId="4">
    <oc r="E189">
      <v>4177.1000000000004</v>
    </oc>
    <nc r="E189">
      <v>6199.7</v>
    </nc>
  </rcc>
  <rcc rId="932" sId="1" numFmtId="4">
    <oc r="E190">
      <f>332.5-0.1</f>
    </oc>
    <nc r="E190">
      <v>1050.9000000000001</v>
    </nc>
  </rcc>
  <rcc rId="933" sId="1" numFmtId="4">
    <oc r="E192">
      <v>3464</v>
    </oc>
    <nc r="E192">
      <v>5962.1</v>
    </nc>
  </rcc>
  <rcc rId="934" sId="1" numFmtId="4">
    <oc r="E193">
      <v>13.1</v>
    </oc>
    <nc r="E193">
      <v>19.600000000000001</v>
    </nc>
  </rcc>
  <rcc rId="935" sId="1" numFmtId="4">
    <oc r="E194">
      <v>1026.4000000000001</v>
    </oc>
    <nc r="E194">
      <v>1111.8</v>
    </nc>
  </rcc>
  <rcc rId="936" sId="1" numFmtId="4">
    <oc r="E195">
      <v>0</v>
    </oc>
    <nc r="E195">
      <v>27.5</v>
    </nc>
  </rcc>
  <rcc rId="937" sId="1" numFmtId="4">
    <oc r="E200">
      <v>675.5</v>
    </oc>
    <nc r="E200">
      <v>1276.8</v>
    </nc>
  </rcc>
  <rcc rId="938" sId="1" numFmtId="4">
    <oc r="E196">
      <v>6</v>
    </oc>
    <nc r="E196">
      <v>129.6</v>
    </nc>
  </rcc>
  <rcc rId="939" sId="1" numFmtId="4">
    <oc r="G189">
      <v>4177.1000000000004</v>
    </oc>
    <nc r="G189">
      <v>6199.7</v>
    </nc>
  </rcc>
  <rcc rId="940" sId="1" numFmtId="4">
    <oc r="G190">
      <f>332.5-0.1</f>
    </oc>
    <nc r="G190">
      <v>1050.9000000000001</v>
    </nc>
  </rcc>
  <rcc rId="941" sId="1" numFmtId="4">
    <oc r="G192">
      <v>3464</v>
    </oc>
    <nc r="G192">
      <v>5962.1</v>
    </nc>
  </rcc>
  <rcc rId="942" sId="1" numFmtId="4">
    <oc r="G193">
      <v>13.1</v>
    </oc>
    <nc r="G193">
      <v>19.600000000000001</v>
    </nc>
  </rcc>
  <rcc rId="943" sId="1" numFmtId="4">
    <oc r="G194">
      <v>1026.4000000000001</v>
    </oc>
    <nc r="G194">
      <v>1111.8</v>
    </nc>
  </rcc>
  <rcc rId="944" sId="1" numFmtId="4">
    <oc r="G195">
      <v>0</v>
    </oc>
    <nc r="G195">
      <v>27.5</v>
    </nc>
  </rcc>
  <rcc rId="945" sId="1" numFmtId="4">
    <oc r="G196">
      <v>6</v>
    </oc>
    <nc r="G196">
      <v>129.6</v>
    </nc>
  </rcc>
  <rcc rId="946" sId="1" numFmtId="4">
    <oc r="G200">
      <v>675.5</v>
    </oc>
    <nc r="G200">
      <v>1276.8</v>
    </nc>
  </rcc>
  <rcc rId="947" sId="1" numFmtId="4">
    <oc r="D202">
      <v>15704.2</v>
    </oc>
    <nc r="D202">
      <v>15947.1</v>
    </nc>
  </rcc>
  <rcc rId="948" sId="1" numFmtId="4">
    <oc r="E202">
      <v>7161.5</v>
    </oc>
    <nc r="E202">
      <v>11284.2</v>
    </nc>
  </rcc>
  <rcc rId="949" sId="1" numFmtId="4">
    <oc r="G202">
      <v>7161.5</v>
    </oc>
    <nc r="G202">
      <v>11284.2</v>
    </nc>
  </rcc>
  <rcc rId="950" sId="1" numFmtId="4">
    <oc r="E204">
      <v>35500</v>
    </oc>
    <nc r="E204">
      <v>72000</v>
    </nc>
  </rcc>
  <rcc rId="951" sId="1" numFmtId="4">
    <oc r="G204">
      <v>35500</v>
    </oc>
    <nc r="G204">
      <v>72000</v>
    </nc>
  </rcc>
  <rcv guid="{24A27F03-1973-491C-B5BB-96E92A647E6D}" action="delete"/>
  <rdn rId="0" localSheetId="1" customView="1" name="Z_24A27F03_1973_491C_B5BB_96E92A647E6D_.wvu.PrintArea" hidden="1" oldHidden="1">
    <formula>'Анализ бюджета'!$A$1:$L$222</formula>
    <oldFormula>'Анализ бюджета'!$A$1:$L$222</oldFormula>
  </rdn>
  <rdn rId="0" localSheetId="1" customView="1" name="Z_24A27F03_1973_491C_B5BB_96E92A647E6D_.wvu.PrintTitles" hidden="1" oldHidden="1">
    <formula>'Анализ бюджета'!$4:$5</formula>
    <oldFormula>'Анализ бюджета'!$4:$5</oldFormula>
  </rdn>
  <rdn rId="0" localSheetId="1" customView="1" name="Z_24A27F03_1973_491C_B5BB_96E92A647E6D_.wvu.Rows" hidden="1" oldHidden="1">
    <formula>'Анализ бюджета'!$164:$166,'Анализ бюджета'!$179:$181,'Анализ бюджета'!$197:$199</formula>
    <oldFormula>'Анализ бюджета'!#REF!,'Анализ бюджета'!#REF!,'Анализ бюджета'!#REF!,'Анализ бюджета'!#REF!,'Анализ бюджета'!#REF!,'Анализ бюджета'!#REF!,'Анализ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24A27F03-1973-491C-B5BB-96E92A647E6D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v guid="{24A27F03-1973-491C-B5BB-96E92A647E6D}" action="delete"/>
  <rdn rId="0" localSheetId="1" customView="1" name="Z_24A27F03_1973_491C_B5BB_96E92A647E6D_.wvu.PrintArea" hidden="1" oldHidden="1">
    <formula>'Анализ бюджета'!$A$1:$L$223</formula>
    <oldFormula>'Анализ бюджета'!$A$1:$L$223</oldFormula>
  </rdn>
  <rdn rId="0" localSheetId="1" customView="1" name="Z_24A27F03_1973_491C_B5BB_96E92A647E6D_.wvu.PrintTitles" hidden="1" oldHidden="1">
    <formula>'Анализ бюджета'!$4:$5</formula>
    <oldFormula>'Анализ бюджета'!$4:$5</oldFormula>
  </rdn>
  <rdn rId="0" localSheetId="1" customView="1" name="Z_24A27F03_1973_491C_B5BB_96E92A647E6D_.wvu.Rows" hidden="1" oldHidden="1">
    <formula>'Анализ бюджета'!$165:$167,'Анализ бюджета'!$180:$182,'Анализ бюджета'!$198:$200</formula>
    <oldFormula>'Анализ бюджета'!$165:$167,'Анализ бюджета'!$180:$182,'Анализ бюджета'!$198:$200</oldFormula>
  </rdn>
  <rcv guid="{24A27F03-1973-491C-B5BB-96E92A647E6D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1011" sId="1" numFmtId="4">
    <oc r="G214">
      <v>-969130.6</v>
    </oc>
    <nc r="G214">
      <v>-969130.5</v>
    </nc>
  </rcc>
  <rfmt sheetId="1" sqref="G213">
    <dxf>
      <fill>
        <patternFill>
          <bgColor theme="0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992" sId="1" numFmtId="4">
    <oc r="D62">
      <v>4799</v>
    </oc>
    <nc r="D62">
      <v>4799.3999999999996</v>
    </nc>
  </rcc>
  <rcc rId="993" sId="1">
    <oc r="E84">
      <f>21144.2+150014.8</f>
    </oc>
    <nc r="E84">
      <f>21144.2+150014.7</f>
    </nc>
  </rcc>
  <rcc rId="994" sId="1" numFmtId="4">
    <oc r="G84">
      <v>171159</v>
    </oc>
    <nc r="G84">
      <v>171158.9</v>
    </nc>
  </rcc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c rId="973" sId="1" numFmtId="4">
    <oc r="D214">
      <v>-1320486.3999999999</v>
    </oc>
    <nc r="D214">
      <v>-1343648.3</v>
    </nc>
  </rcc>
  <rcc rId="974" sId="1" numFmtId="4">
    <oc r="D215">
      <v>1325607.6000000001</v>
    </oc>
    <nc r="D215">
      <v>1348769.5</v>
    </nc>
  </rcc>
  <rcc rId="975" sId="1" numFmtId="4">
    <oc r="G214">
      <v>-332823</v>
    </oc>
    <nc r="G214">
      <v>-969130.6</v>
    </nc>
  </rcc>
  <rcc rId="976" sId="1" numFmtId="4">
    <oc r="G215">
      <v>334874.3</v>
    </oc>
    <nc r="G215">
      <v>967234.9</v>
    </nc>
  </rcc>
  <rfmt sheetId="1" sqref="D213">
    <dxf>
      <fill>
        <patternFill>
          <bgColor theme="0"/>
        </patternFill>
      </fill>
    </dxf>
  </rfmt>
  <rfmt sheetId="1" sqref="F213">
    <dxf>
      <fill>
        <patternFill>
          <bgColor theme="0"/>
        </patternFill>
      </fill>
    </dxf>
  </rfmt>
  <rfmt sheetId="1" sqref="C3:G3">
    <dxf>
      <fill>
        <patternFill>
          <bgColor theme="0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511111.xml><?xml version="1.0" encoding="utf-8"?>
<revisions xmlns="http://schemas.openxmlformats.org/spreadsheetml/2006/main" xmlns:r="http://schemas.openxmlformats.org/officeDocument/2006/relationships">
  <rfmt sheetId="1" sqref="G3">
    <dxf>
      <fill>
        <patternFill patternType="solid">
          <bgColor rgb="FFFFFF00"/>
        </patternFill>
      </fill>
    </dxf>
  </rfmt>
  <rfmt sheetId="1" sqref="D3">
    <dxf>
      <fill>
        <patternFill patternType="solid">
          <bgColor rgb="FFFFFF00"/>
        </patternFill>
      </fill>
    </dxf>
  </rfmt>
  <rfmt sheetId="1" sqref="F213">
    <dxf>
      <fill>
        <patternFill>
          <bgColor rgb="FFFFFF00"/>
        </patternFill>
      </fill>
    </dxf>
  </rfmt>
  <rfmt sheetId="1" sqref="D213:G213">
    <dxf>
      <fill>
        <patternFill>
          <bgColor rgb="FFFFFF00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5111111.xml><?xml version="1.0" encoding="utf-8"?>
<revisions xmlns="http://schemas.openxmlformats.org/spreadsheetml/2006/main" xmlns:r="http://schemas.openxmlformats.org/officeDocument/2006/relationships">
  <rcv guid="{24A27F03-1973-491C-B5BB-96E92A647E6D}" action="delete"/>
  <rdn rId="0" localSheetId="1" customView="1" name="Z_24A27F03_1973_491C_B5BB_96E92A647E6D_.wvu.PrintArea" hidden="1" oldHidden="1">
    <formula>'Анализ бюджета'!$A$1:$L$222</formula>
    <oldFormula>'Анализ бюджета'!$A$1:$L$222</oldFormula>
  </rdn>
  <rdn rId="0" localSheetId="1" customView="1" name="Z_24A27F03_1973_491C_B5BB_96E92A647E6D_.wvu.PrintTitles" hidden="1" oldHidden="1">
    <formula>'Анализ бюджета'!$4:$5</formula>
    <oldFormula>'Анализ бюджета'!$4:$5</oldFormula>
  </rdn>
  <rdn rId="0" localSheetId="1" customView="1" name="Z_24A27F03_1973_491C_B5BB_96E92A647E6D_.wvu.Rows" hidden="1" oldHidden="1">
    <formula>'Анализ бюджета'!$164:$166,'Анализ бюджета'!$179:$181,'Анализ бюджета'!$197:$199</formula>
    <oldFormula>'Анализ бюджета'!$164:$166,'Анализ бюджета'!$179:$181,'Анализ бюджета'!$197:$199</oldFormula>
  </rdn>
  <rcv guid="{24A27F03-1973-491C-B5BB-96E92A647E6D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1079" sId="1" numFmtId="4">
    <oc r="G216">
      <v>967234.9</v>
    </oc>
    <nc r="G216">
      <v>966674.7</v>
    </nc>
  </rcc>
  <rcc rId="1080" sId="1" numFmtId="4">
    <oc r="G215">
      <v>-969130.5</v>
    </oc>
    <nc r="G215">
      <v>-969130.6</v>
    </nc>
  </rcc>
  <rcv guid="{0C520A02-E04D-4239-829B-D09BBD6B73A5}" action="delete"/>
  <rdn rId="0" localSheetId="1" customView="1" name="Z_0C520A02_E04D_4239_829B_D09BBD6B73A5_.wvu.PrintArea" hidden="1" oldHidden="1">
    <formula>'Анализ бюджета'!$A$1:$L$223</formula>
    <oldFormula>'Анализ бюджета'!$A$1:$L$223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0C520A02-E04D-4239-829B-D09BBD6B73A5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fmt sheetId="1" sqref="E213">
    <dxf>
      <fill>
        <patternFill>
          <bgColor theme="0"/>
        </patternFill>
      </fill>
    </dxf>
  </rfmt>
  <rcc rId="1004" sId="1">
    <oc r="L4" t="inlineStr">
      <is>
        <t>Сравнение исполнения на 01.07.2017 и 2018 гг.      (гр.7-гр.6)</t>
      </is>
    </oc>
    <nc r="L4" t="inlineStr">
      <is>
        <t>Сравнение исполнения на 01.10.2017 и 2018 гг.      (гр.7-гр.6)</t>
      </is>
    </nc>
  </rcc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1119" sId="1" numFmtId="4">
    <oc r="F183">
      <v>9924.2999999999993</v>
    </oc>
    <nc r="F183">
      <f>9924.3-8083.4</f>
    </nc>
  </rcc>
  <rcc rId="1120" sId="1" numFmtId="4">
    <oc r="F175">
      <v>32924.300000000003</v>
    </oc>
    <nc r="F175">
      <f>32924.3+8083.4</f>
    </nc>
  </rcc>
  <rcc rId="1121" sId="1" numFmtId="4">
    <oc r="F173">
      <v>4323.8999999999996</v>
    </oc>
    <nc r="F173">
      <f>4323.9+8083.4</f>
    </nc>
  </rcc>
  <rcv guid="{24A27F03-1973-491C-B5BB-96E92A647E6D}" action="delete"/>
  <rdn rId="0" localSheetId="1" customView="1" name="Z_24A27F03_1973_491C_B5BB_96E92A647E6D_.wvu.PrintArea" hidden="1" oldHidden="1">
    <formula>'Анализ бюджета'!$A$1:$L$223</formula>
    <oldFormula>'Анализ бюджета'!$A$1:$L$223</oldFormula>
  </rdn>
  <rdn rId="0" localSheetId="1" customView="1" name="Z_24A27F03_1973_491C_B5BB_96E92A647E6D_.wvu.PrintTitles" hidden="1" oldHidden="1">
    <formula>'Анализ бюджета'!$4:$5</formula>
    <oldFormula>'Анализ бюджета'!$4:$5</oldFormula>
  </rdn>
  <rdn rId="0" localSheetId="1" customView="1" name="Z_24A27F03_1973_491C_B5BB_96E92A647E6D_.wvu.Rows" hidden="1" oldHidden="1">
    <formula>'Анализ бюджета'!$165:$167,'Анализ бюджета'!$180:$182,'Анализ бюджета'!$198:$200</formula>
    <oldFormula>'Анализ бюджета'!$165:$167,'Анализ бюджета'!$180:$182,'Анализ бюджета'!$198:$200</oldFormula>
  </rdn>
  <rcv guid="{24A27F03-1973-491C-B5BB-96E92A647E6D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1075" sId="1" numFmtId="4">
    <oc r="G60">
      <v>7588.3</v>
    </oc>
    <nc r="G60">
      <f>7588.3-560.2</f>
    </nc>
  </rcc>
  <rcv guid="{0C520A02-E04D-4239-829B-D09BBD6B73A5}" action="delete"/>
  <rdn rId="0" localSheetId="1" customView="1" name="Z_0C520A02_E04D_4239_829B_D09BBD6B73A5_.wvu.PrintArea" hidden="1" oldHidden="1">
    <formula>'Анализ бюджета'!$A$1:$L$223</formula>
    <oldFormula>'Анализ бюджета'!$A$1:$L$223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0C520A02-E04D-4239-829B-D09BBD6B73A5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1037" sId="1" numFmtId="4">
    <oc r="E211">
      <v>40000</v>
    </oc>
    <nc r="E211">
      <v>80000</v>
    </nc>
  </rcc>
  <rcc rId="1038" sId="1" numFmtId="4">
    <oc r="E214">
      <v>0</v>
    </oc>
    <nc r="E214">
      <v>-6216.9</v>
    </nc>
  </rcc>
  <rcc rId="1039" sId="1" numFmtId="4">
    <oc r="E215">
      <v>466.9</v>
    </oc>
    <nc r="E215">
      <v>53783.1</v>
    </nc>
  </rcc>
  <rfmt sheetId="1" sqref="E207:E209">
    <dxf>
      <fill>
        <patternFill>
          <bgColor theme="0"/>
        </patternFill>
      </fill>
    </dxf>
  </rfmt>
  <rfmt sheetId="1" sqref="E211:E212">
    <dxf>
      <fill>
        <patternFill>
          <bgColor theme="0"/>
        </patternFill>
      </fill>
    </dxf>
  </rfmt>
  <rfmt sheetId="1" sqref="E210:E215">
    <dxf>
      <fill>
        <patternFill>
          <bgColor theme="0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c rId="1018" sId="1" numFmtId="4">
    <oc r="E15">
      <v>3726.4</v>
    </oc>
    <nc r="E15">
      <v>3835.2</v>
    </nc>
  </rcc>
  <rcc rId="1019" sId="1" numFmtId="4">
    <oc r="E18">
      <v>15700</v>
    </oc>
    <nc r="E18">
      <v>48900</v>
    </nc>
  </rcc>
  <rcc rId="1020" sId="1" numFmtId="4">
    <oc r="E20">
      <v>49040.5</v>
    </oc>
    <nc r="E20">
      <v>73368.3</v>
    </nc>
  </rcc>
  <rcc rId="1021" sId="1" numFmtId="4">
    <oc r="E21">
      <v>7600</v>
    </oc>
    <nc r="E21">
      <v>17400</v>
    </nc>
  </rcc>
  <rcc rId="1022" sId="1" numFmtId="4">
    <oc r="E24">
      <v>20965</v>
    </oc>
    <nc r="E24">
      <v>34142.6</v>
    </nc>
  </rcc>
  <rcc rId="1023" sId="1" numFmtId="4">
    <oc r="E25">
      <v>1130</v>
    </oc>
    <nc r="E25">
      <v>1682</v>
    </nc>
  </rcc>
  <rcc rId="1024" sId="1" numFmtId="4">
    <oc r="E29">
      <v>7000</v>
    </oc>
    <nc r="E29">
      <v>9875</v>
    </nc>
  </rcc>
  <rcc rId="1025" sId="1" numFmtId="4">
    <oc r="E36">
      <v>5556</v>
    </oc>
    <nc r="E36">
      <v>8154.3</v>
    </nc>
  </rcc>
  <rcc rId="1026" sId="1" numFmtId="4">
    <nc r="E38">
      <v>62568.800000000003</v>
    </nc>
  </rcc>
  <rcc rId="1027" sId="1" numFmtId="4">
    <oc r="E39">
      <v>38584.6</v>
    </oc>
    <nc r="E39">
      <v>149630</v>
    </nc>
  </rcc>
  <rcc rId="1028" sId="1" numFmtId="4">
    <oc r="E41">
      <v>3410.2</v>
    </oc>
    <nc r="E41">
      <v>5115.3</v>
    </nc>
  </rcc>
  <rcc rId="1029" sId="1" numFmtId="4">
    <nc r="E43">
      <v>250582.7</v>
    </nc>
  </rcc>
  <rcc rId="1030" sId="1" numFmtId="4">
    <nc r="E45">
      <v>700</v>
    </nc>
  </rcc>
  <rcc rId="1031" sId="1" numFmtId="4">
    <oc r="E26">
      <v>3503</v>
    </oc>
    <nc r="E26">
      <v>6304.5</v>
    </nc>
  </rcc>
  <rcc rId="1032" sId="1" numFmtId="4">
    <oc r="E12">
      <v>9116.7999999999993</v>
    </oc>
    <nc r="E12">
      <v>14766.3</v>
    </nc>
  </rcc>
  <rcc rId="1033" sId="1" numFmtId="4">
    <oc r="E10">
      <v>128135.7</v>
    </oc>
    <nc r="E10">
      <v>205449.7</v>
    </nc>
  </rcc>
  <rfmt sheetId="1" sqref="E47">
    <dxf>
      <fill>
        <patternFill>
          <bgColor theme="0"/>
        </patternFill>
      </fill>
    </dxf>
  </rfmt>
  <rfmt sheetId="1" sqref="E45 E43">
    <dxf>
      <fill>
        <patternFill>
          <bgColor theme="0"/>
        </patternFill>
      </fill>
    </dxf>
  </rfmt>
  <rfmt sheetId="1" sqref="E41 E39 E38 E36">
    <dxf>
      <fill>
        <patternFill>
          <bgColor theme="0"/>
        </patternFill>
      </fill>
    </dxf>
  </rfmt>
  <rfmt sheetId="1" sqref="E33 E31">
    <dxf>
      <fill>
        <patternFill>
          <bgColor theme="0"/>
        </patternFill>
      </fill>
    </dxf>
  </rfmt>
  <rfmt sheetId="1" sqref="E29 E28 E26 E25 E24 E21 E20 E18">
    <dxf>
      <fill>
        <patternFill>
          <bgColor theme="0"/>
        </patternFill>
      </fill>
    </dxf>
  </rfmt>
  <rfmt sheetId="1" sqref="E15 E12 E10">
    <dxf>
      <fill>
        <patternFill>
          <bgColor theme="0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fmt sheetId="1" sqref="E207:E215">
    <dxf>
      <fill>
        <patternFill>
          <bgColor rgb="FFFFFF00"/>
        </patternFill>
      </fill>
    </dxf>
  </rfmt>
  <rfmt sheetId="1" sqref="E10">
    <dxf>
      <fill>
        <patternFill patternType="solid">
          <bgColor rgb="FFFFFF00"/>
        </patternFill>
      </fill>
    </dxf>
  </rfmt>
  <rfmt sheetId="1" sqref="E12">
    <dxf>
      <fill>
        <patternFill patternType="solid">
          <bgColor rgb="FFFFFF00"/>
        </patternFill>
      </fill>
    </dxf>
  </rfmt>
  <rfmt sheetId="1" sqref="E15">
    <dxf>
      <fill>
        <patternFill patternType="solid">
          <bgColor rgb="FFFFFF00"/>
        </patternFill>
      </fill>
    </dxf>
  </rfmt>
  <rfmt sheetId="1" sqref="E18">
    <dxf>
      <fill>
        <patternFill patternType="solid">
          <bgColor rgb="FFFFFF00"/>
        </patternFill>
      </fill>
    </dxf>
  </rfmt>
  <rfmt sheetId="1" sqref="E20:E21">
    <dxf>
      <fill>
        <patternFill patternType="solid">
          <bgColor rgb="FFFFFF00"/>
        </patternFill>
      </fill>
    </dxf>
  </rfmt>
  <rfmt sheetId="1" sqref="E24:E26">
    <dxf>
      <fill>
        <patternFill>
          <bgColor rgb="FFFFFF00"/>
        </patternFill>
      </fill>
    </dxf>
  </rfmt>
  <rfmt sheetId="1" sqref="E28:E29">
    <dxf>
      <fill>
        <patternFill patternType="solid">
          <bgColor rgb="FFFFFF00"/>
        </patternFill>
      </fill>
    </dxf>
  </rfmt>
  <rfmt sheetId="1" sqref="E31">
    <dxf>
      <fill>
        <patternFill patternType="solid">
          <bgColor rgb="FFFFFF00"/>
        </patternFill>
      </fill>
    </dxf>
  </rfmt>
  <rfmt sheetId="1" sqref="E33">
    <dxf>
      <fill>
        <patternFill patternType="solid">
          <bgColor rgb="FFFFFF00"/>
        </patternFill>
      </fill>
    </dxf>
  </rfmt>
  <rfmt sheetId="1" sqref="E36">
    <dxf>
      <fill>
        <patternFill patternType="solid">
          <bgColor rgb="FFFFFF00"/>
        </patternFill>
      </fill>
    </dxf>
  </rfmt>
  <rfmt sheetId="1" sqref="E38:E39">
    <dxf>
      <fill>
        <patternFill patternType="solid">
          <bgColor rgb="FFFFFF00"/>
        </patternFill>
      </fill>
    </dxf>
  </rfmt>
  <rfmt sheetId="1" sqref="E41">
    <dxf>
      <fill>
        <patternFill patternType="solid">
          <bgColor rgb="FFFFFF00"/>
        </patternFill>
      </fill>
    </dxf>
  </rfmt>
  <rfmt sheetId="1" sqref="E43">
    <dxf>
      <fill>
        <patternFill patternType="solid">
          <bgColor rgb="FFFFFF00"/>
        </patternFill>
      </fill>
    </dxf>
  </rfmt>
  <rfmt sheetId="1" sqref="E45">
    <dxf>
      <fill>
        <patternFill patternType="solid">
          <bgColor rgb="FFFFFF00"/>
        </patternFill>
      </fill>
    </dxf>
  </rfmt>
  <rfmt sheetId="1" sqref="E47">
    <dxf>
      <fill>
        <patternFill patternType="solid">
          <bgColor rgb="FFFFFF00"/>
        </patternFill>
      </fill>
    </dxf>
  </rfmt>
  <rcv guid="{0C520A02-E04D-4239-829B-D09BBD6B73A5}" action="delete"/>
  <rdn rId="0" localSheetId="1" customView="1" name="Z_0C520A02_E04D_4239_829B_D09BBD6B73A5_.wvu.PrintArea" hidden="1" oldHidden="1">
    <formula>'Анализ бюджета'!$A$1:$L$222</formula>
    <oldFormula>'Анализ бюджета'!$A$1:$L$222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бюджета'!$104:$104,'Анализ бюджета'!$127:$129,'Анализ бюджета'!$135:$136,'Анализ бюджета'!$149:$149,'Анализ бюджета'!$152:$152,'Анализ бюджета'!$164:$166,'Анализ бюджета'!$171:$171,'Анализ бюджета'!$179:$181,'Анализ бюджета'!$183:$183,'Анализ бюджета'!$186:$186,'Анализ бюджета'!$197:$199,'Анализ бюджета'!$216:$222</oldFormula>
  </rdn>
  <rcv guid="{0C520A02-E04D-4239-829B-D09BBD6B73A5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1093" sId="1">
    <oc r="F131">
      <f>F134+F139+F135+F136+F137+F133+F138+F147</f>
    </oc>
    <nc r="F131">
      <f>F133+F134+F135+F139+F147</f>
    </nc>
  </rcc>
  <rcv guid="{0C520A02-E04D-4239-829B-D09BBD6B73A5}" action="delete"/>
  <rdn rId="0" localSheetId="1" customView="1" name="Z_0C520A02_E04D_4239_829B_D09BBD6B73A5_.wvu.PrintArea" hidden="1" oldHidden="1">
    <formula>'Анализ бюджета'!$A$1:$L$223</formula>
    <oldFormula>'Анализ бюджета'!$A$1:$L$223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0C520A02-E04D-4239-829B-D09BBD6B73A5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0C520A02-E04D-4239-829B-D09BBD6B73A5}" action="delete"/>
  <rdn rId="0" localSheetId="1" customView="1" name="Z_0C520A02_E04D_4239_829B_D09BBD6B73A5_.wvu.PrintArea" hidden="1" oldHidden="1">
    <formula>'Анализ бюджета'!$A$1:$L$223</formula>
    <oldFormula>'Анализ бюджета'!$A$1:$L$223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0C520A02-E04D-4239-829B-D09BBD6B73A5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rc rId="1047" sId="1" ref="A98:XFD98" action="insertRow">
    <undo index="4" exp="area" ref3D="1" dr="$A$171:$XFD$171" dn="Z_DD5C3F45_D2CB_45EC_9051_F348430664E8_.wvu.Rows" sId="1"/>
    <undo index="0" exp="area" ref3D="1" dr="$A$171:$XFD$171" dn="Z_C76330A2_057D_4E27_B720_532A3C304D14_.wvu.Rows" sId="1"/>
    <undo index="6" exp="area" ref3D="1" dr="$A$171:$XFD$171" dn="Z_91C1DC54_C312_471D_9246_B789B002B742_.wvu.Rows" sId="1"/>
    <undo index="4" exp="area" ref3D="1" dr="$A$171:$XFD$171" dn="Z_6B5A71DB_8104_43F2_BE21_9362D50D2638_.wvu.Rows" sId="1"/>
    <undo index="48" exp="area" ref3D="1" dr="$A$216:$XFD$222" dn="Z_5470FB45_3E1B_4EAD_922B_BC6978B055FF_.wvu.Rows" sId="1"/>
    <undo index="46" exp="area" ref3D="1" dr="$A$197:$XFD$199" dn="Z_5470FB45_3E1B_4EAD_922B_BC6978B055FF_.wvu.Rows" sId="1"/>
    <undo index="44" exp="area" ref3D="1" dr="$A$186:$XFD$186" dn="Z_5470FB45_3E1B_4EAD_922B_BC6978B055FF_.wvu.Rows" sId="1"/>
    <undo index="42" exp="area" ref3D="1" dr="$A$183:$XFD$183" dn="Z_5470FB45_3E1B_4EAD_922B_BC6978B055FF_.wvu.Rows" sId="1"/>
    <undo index="40" exp="area" ref3D="1" dr="$A$179:$XFD$181" dn="Z_5470FB45_3E1B_4EAD_922B_BC6978B055FF_.wvu.Rows" sId="1"/>
    <undo index="38" exp="area" ref3D="1" dr="$A$171:$XFD$171" dn="Z_5470FB45_3E1B_4EAD_922B_BC6978B055FF_.wvu.Rows" sId="1"/>
    <undo index="36" exp="area" ref3D="1" dr="$A$164:$XFD$166" dn="Z_5470FB45_3E1B_4EAD_922B_BC6978B055FF_.wvu.Rows" sId="1"/>
    <undo index="34" exp="area" ref3D="1" dr="$A$152:$XFD$152" dn="Z_5470FB45_3E1B_4EAD_922B_BC6978B055FF_.wvu.Rows" sId="1"/>
    <undo index="32" exp="area" ref3D="1" dr="$A$149:$XFD$149" dn="Z_5470FB45_3E1B_4EAD_922B_BC6978B055FF_.wvu.Rows" sId="1"/>
    <undo index="30" exp="area" ref3D="1" dr="$A$135:$XFD$136" dn="Z_5470FB45_3E1B_4EAD_922B_BC6978B055FF_.wvu.Rows" sId="1"/>
    <undo index="28" exp="area" ref3D="1" dr="$A$127:$XFD$129" dn="Z_5470FB45_3E1B_4EAD_922B_BC6978B055FF_.wvu.Rows" sId="1"/>
    <undo index="26" exp="area" ref3D="1" dr="$A$104:$XFD$104" dn="Z_5470FB45_3E1B_4EAD_922B_BC6978B055FF_.wvu.Rows" sId="1"/>
    <undo index="4" exp="area" ref3D="1" dr="$A$197:$XFD$199" dn="Z_24A27F03_1973_491C_B5BB_96E92A647E6D_.wvu.Rows" sId="1"/>
    <undo index="2" exp="area" ref3D="1" dr="$A$179:$XFD$181" dn="Z_24A27F03_1973_491C_B5BB_96E92A647E6D_.wvu.Rows" sId="1"/>
    <undo index="1" exp="area" ref3D="1" dr="$A$164:$XFD$166" dn="Z_24A27F03_1973_491C_B5BB_96E92A647E6D_.wvu.Rows" sId="1"/>
    <undo index="36" exp="area" ref3D="1" dr="$A$216:$XFD$222" dn="Z_0C520A02_E04D_4239_829B_D09BBD6B73A5_.wvu.Rows" sId="1"/>
    <undo index="34" exp="area" ref3D="1" dr="$A$197:$XFD$199" dn="Z_0C520A02_E04D_4239_829B_D09BBD6B73A5_.wvu.Rows" sId="1"/>
    <undo index="32" exp="area" ref3D="1" dr="$A$186:$XFD$186" dn="Z_0C520A02_E04D_4239_829B_D09BBD6B73A5_.wvu.Rows" sId="1"/>
    <undo index="30" exp="area" ref3D="1" dr="$A$183:$XFD$183" dn="Z_0C520A02_E04D_4239_829B_D09BBD6B73A5_.wvu.Rows" sId="1"/>
    <undo index="28" exp="area" ref3D="1" dr="$A$179:$XFD$181" dn="Z_0C520A02_E04D_4239_829B_D09BBD6B73A5_.wvu.Rows" sId="1"/>
    <undo index="26" exp="area" ref3D="1" dr="$A$171:$XFD$171" dn="Z_0C520A02_E04D_4239_829B_D09BBD6B73A5_.wvu.Rows" sId="1"/>
    <undo index="24" exp="area" ref3D="1" dr="$A$164:$XFD$166" dn="Z_0C520A02_E04D_4239_829B_D09BBD6B73A5_.wvu.Rows" sId="1"/>
    <undo index="22" exp="area" ref3D="1" dr="$A$152:$XFD$152" dn="Z_0C520A02_E04D_4239_829B_D09BBD6B73A5_.wvu.Rows" sId="1"/>
    <undo index="20" exp="area" ref3D="1" dr="$A$149:$XFD$149" dn="Z_0C520A02_E04D_4239_829B_D09BBD6B73A5_.wvu.Rows" sId="1"/>
    <undo index="18" exp="area" ref3D="1" dr="$A$135:$XFD$136" dn="Z_0C520A02_E04D_4239_829B_D09BBD6B73A5_.wvu.Rows" sId="1"/>
    <undo index="16" exp="area" ref3D="1" dr="$A$127:$XFD$129" dn="Z_0C520A02_E04D_4239_829B_D09BBD6B73A5_.wvu.Rows" sId="1"/>
    <undo index="14" exp="area" ref3D="1" dr="$A$104:$XFD$104" dn="Z_0C520A02_E04D_4239_829B_D09BBD6B73A5_.wvu.Rows" sId="1"/>
  </rrc>
  <rfmt sheetId="1" sqref="A98:XFD98">
    <dxf>
      <fill>
        <patternFill patternType="none">
          <bgColor auto="1"/>
        </patternFill>
      </fill>
    </dxf>
  </rfmt>
  <rcc rId="1048" sId="1">
    <oc r="A99" t="inlineStr">
      <is>
        <t>4600000000           4700000000           7100500000</t>
      </is>
    </oc>
    <nc r="A99" t="inlineStr">
      <is>
        <t>4600000000                    7100500000</t>
      </is>
    </nc>
  </rcc>
  <rcc rId="1049" sId="1">
    <nc r="B98" t="inlineStr">
      <is>
        <t>-ремонт внутридворовых проездов</t>
      </is>
    </nc>
  </rcc>
  <rcc rId="1050" sId="1" odxf="1" dxf="1" numFmtId="4">
    <nc r="C98">
      <v>0</v>
    </nc>
    <ndxf>
      <fill>
        <patternFill patternType="solid">
          <bgColor theme="9" tint="0.79998168889431442"/>
        </patternFill>
      </fill>
    </ndxf>
  </rcc>
  <rcc rId="1051" sId="1" numFmtId="4">
    <nc r="D98">
      <v>4389.8999999999996</v>
    </nc>
  </rcc>
  <rcc rId="1052" sId="1" numFmtId="4">
    <nc r="E98">
      <v>4319.8999999999996</v>
    </nc>
  </rcc>
  <rcc rId="1053" sId="1">
    <nc r="A98" t="inlineStr">
      <is>
        <t xml:space="preserve"> 4700000000  </t>
      </is>
    </nc>
  </rcc>
  <rcc rId="1054" sId="1" numFmtId="4">
    <nc r="F98">
      <v>0</v>
    </nc>
  </rcc>
  <rcc rId="1055" sId="1" numFmtId="4">
    <nc r="G98">
      <v>4319.8999999999996</v>
    </nc>
  </rcc>
  <rcc rId="1056" sId="1">
    <nc r="H98">
      <f>G98/$G$206</f>
    </nc>
  </rcc>
  <rcc rId="1057" sId="1">
    <nc r="J98">
      <f>G98-D98</f>
    </nc>
  </rcc>
  <rcc rId="1058" sId="1">
    <nc r="K98">
      <f>G98/D98</f>
    </nc>
  </rcc>
  <rcc rId="1059" sId="1">
    <nc r="L98">
      <f>G98-F98</f>
    </nc>
  </rcc>
  <rcc rId="1060" sId="1" odxf="1" dxf="1">
    <nc r="I98">
      <f>G98/E98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061" sId="1" numFmtId="4">
    <oc r="D99">
      <v>484640.9</v>
    </oc>
    <nc r="D99">
      <f>484640.9-4389.9</f>
    </nc>
  </rcc>
  <rcc rId="1062" sId="1" numFmtId="4">
    <oc r="E99">
      <v>428669.1</v>
    </oc>
    <nc r="E99">
      <f>428669.1-4319.9</f>
    </nc>
  </rcc>
  <rcc rId="1063" sId="1" numFmtId="4">
    <oc r="G99">
      <v>428669.1</v>
    </oc>
    <nc r="G99">
      <f>428669.1-4319.9</f>
    </nc>
  </rcc>
  <rcc rId="1064" sId="1">
    <oc r="D82">
      <f>D84+D99</f>
    </oc>
    <nc r="D82">
      <f>D84+D99+D98</f>
    </nc>
  </rcc>
  <rcc rId="1065" sId="1">
    <oc r="E82">
      <f>E84+E99</f>
    </oc>
    <nc r="E82">
      <f>E84+E99+E98</f>
    </nc>
  </rcc>
  <rcc rId="1066" sId="1">
    <oc r="F82">
      <f>F84+F99</f>
    </oc>
    <nc r="F82">
      <f>F84+F99+F98</f>
    </nc>
  </rcc>
  <rcc rId="1067" sId="1">
    <oc r="G82">
      <f>G84+G99</f>
    </oc>
    <nc r="G82">
      <f>G84+G99+G98</f>
    </nc>
  </rcc>
  <rcc rId="1068" sId="1">
    <oc r="A106" t="inlineStr">
      <is>
        <t>6900102800</t>
      </is>
    </oc>
    <nc r="A106"/>
  </rcc>
  <rcv guid="{0C520A02-E04D-4239-829B-D09BBD6B73A5}" action="delete"/>
  <rdn rId="0" localSheetId="1" customView="1" name="Z_0C520A02_E04D_4239_829B_D09BBD6B73A5_.wvu.PrintArea" hidden="1" oldHidden="1">
    <formula>'Анализ бюджета'!$A$1:$L$223</formula>
    <oldFormula>'Анализ бюджета'!$A$1:$L$223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0C520A02-E04D-4239-829B-D09BBD6B73A5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1104" sId="1" numFmtId="4">
    <oc r="F91">
      <v>10115.799999999999</v>
    </oc>
    <nc r="F91">
      <v>108115.8</v>
    </nc>
  </rcc>
  <rcc rId="1105" sId="1" numFmtId="4">
    <oc r="F101">
      <v>0</v>
    </oc>
    <nc r="F101">
      <v>211403.5</v>
    </nc>
  </rcc>
  <rcc rId="1106" sId="1">
    <oc r="B101" t="inlineStr">
      <is>
        <t xml:space="preserve"> - ремонт автомобильных дорог общего пользования за счет средств федерального бюджета и областного дорожного фонда </t>
      </is>
    </oc>
    <nc r="B101" t="inlineStr">
      <is>
        <t xml:space="preserve"> - ремонт автомобильных дорог общего пользования,ремонт внутридворовых проездов за счет средств федерального бюджета и областного дорожного фонда </t>
      </is>
    </nc>
  </rcc>
  <rcv guid="{0C520A02-E04D-4239-829B-D09BBD6B73A5}" action="delete"/>
  <rdn rId="0" localSheetId="1" customView="1" name="Z_0C520A02_E04D_4239_829B_D09BBD6B73A5_.wvu.PrintArea" hidden="1" oldHidden="1">
    <formula>'Анализ бюджета'!$A$1:$L$223</formula>
    <oldFormula>'Анализ бюджета'!$A$1:$L$223</oldFormula>
  </rdn>
  <rdn rId="0" localSheetId="1" customView="1" name="Z_0C520A02_E04D_4239_829B_D09BBD6B73A5_.wvu.PrintTitles" hidden="1" oldHidden="1">
    <formula>'Анализ бюджета'!$4:$5</formula>
    <oldFormula>'Анализ бюджета'!$4:$5</oldFormula>
  </rdn>
  <rdn rId="0" localSheetId="1" customView="1" name="Z_0C520A02_E04D_4239_829B_D09BBD6B73A5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0C520A02-E04D-4239-829B-D09BBD6B73A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8" sId="1">
    <oc r="E215">
      <v>-6216.9</v>
    </oc>
    <nc r="E215">
      <f>-(E48+E212)</f>
    </nc>
  </rcc>
  <rcc rId="1089" sId="1">
    <oc r="E216">
      <v>53783.1</v>
    </oc>
    <nc r="E216">
      <f>E206-E213</f>
    </nc>
  </rcc>
  <rdn rId="0" localSheetId="1" customView="1" name="Z_5470FB45_3E1B_4EAD_922B_BC6978B055FF_.wvu.Rows" hidden="1" oldHidden="1">
    <oldFormula>'Анализ бюджета'!#REF!,'Анализ бюджета'!#REF!,'Анализ бюджета'!#REF!,'Анализ бюджета'!#REF!,'Анализ бюджета'!#REF!,'Анализ бюджета'!#REF!,'Анализ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5470FB45-3E1B-4EAD-922B-BC6978B055FF}" action="delete"/>
  <rdn rId="0" localSheetId="1" customView="1" name="Z_5470FB45_3E1B_4EAD_922B_BC6978B055FF_.wvu.PrintArea" hidden="1" oldHidden="1">
    <formula>'Анализ бюджета'!$A$1:$L$223</formula>
    <oldFormula>'Анализ бюджета'!$A$1:$L$223</oldFormula>
  </rdn>
  <rdn rId="0" localSheetId="1" customView="1" name="Z_5470FB45_3E1B_4EAD_922B_BC6978B055FF_.wvu.PrintTitles" hidden="1" oldHidden="1">
    <formula>'Анализ бюджета'!$4:$5</formula>
    <oldFormula>'Анализ бюджета'!$4:$5</oldFormula>
  </rdn>
  <rcv guid="{5470FB45-3E1B-4EAD-922B-BC6978B055FF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46" start="0" length="2147483647">
    <dxf>
      <font>
        <b/>
      </font>
    </dxf>
  </rfmt>
  <rcc rId="565" sId="1">
    <oc r="H40">
      <f>G40/Всего_доходов_2003*100</f>
    </oc>
    <nc r="H40">
      <f>H41+H43+H46+H48+H50</f>
    </nc>
  </rcc>
  <rcv guid="{5470FB45-3E1B-4EAD-922B-BC6978B055FF}" action="delete"/>
  <rdn rId="0" localSheetId="1" customView="1" name="Z_5470FB45_3E1B_4EAD_922B_BC6978B055FF_.wvu.PrintArea" hidden="1" oldHidden="1">
    <formula>'Анализ бюджета'!$A$1:$L$226</formula>
    <oldFormula>'Анализ бюджета'!$A$1:$L$226</oldFormula>
  </rdn>
  <rdn rId="0" localSheetId="1" customView="1" name="Z_5470FB45_3E1B_4EAD_922B_BC6978B055FF_.wvu.PrintTitles" hidden="1" oldHidden="1">
    <formula>'Анализ бюджета'!$4:$5</formula>
    <oldFormula>'Анализ бюджета'!$4:$5</oldFormula>
  </rdn>
  <rdn rId="0" localSheetId="1" customView="1" name="Z_5470FB45_3E1B_4EAD_922B_BC6978B055FF_.wvu.Rows" hidden="1" oldHidden="1">
    <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formula>
    <oldFormula>'Анализ бюджета'!$26:$26,'Анализ бюджета'!$28:$28,'Анализ бюджета'!$32:$32,'Анализ бюджета'!$34:$34,'Анализ бюджета'!$36:$36,'Анализ бюджета'!$39:$39,'Анализ бюджета'!$61:$63,'Анализ бюджета'!$68:$69,'Анализ бюджета'!$72:$72,'Анализ бюджета'!$76:$77,'Анализ бюджета'!$79:$80,'Анализ бюджета'!$85:$85,'Анализ бюджета'!$89:$92,'Анализ бюджета'!$108:$108,'Анализ бюджета'!$131:$133,'Анализ бюджета'!$139:$140,'Анализ бюджета'!$153:$153,'Анализ бюджета'!$156:$156,'Анализ бюджета'!$168:$170,'Анализ бюджета'!$175:$175,'Анализ бюджета'!$183:$185,'Анализ бюджета'!$187:$187,'Анализ бюджета'!$190:$190,'Анализ бюджета'!$201:$203,'Анализ бюджета'!$220:$226</oldFormula>
  </rdn>
  <rcv guid="{5470FB45-3E1B-4EAD-922B-BC6978B055F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7" sId="1">
    <nc r="I5">
      <v>9</v>
    </nc>
  </rcc>
  <rdn rId="0" localSheetId="1" customView="1" name="Z_6146A165_56F5_4F91_8AAA_DEB54735EAA6_.wvu.PrintArea" hidden="1" oldHidden="1">
    <formula>'Анализ бюджета'!$A$1:$L$223</formula>
  </rdn>
  <rdn rId="0" localSheetId="1" customView="1" name="Z_6146A165_56F5_4F91_8AAA_DEB54735EAA6_.wvu.PrintTitles" hidden="1" oldHidden="1">
    <formula>'Анализ бюджета'!$4:$5</formula>
  </rdn>
  <rdn rId="0" localSheetId="1" customView="1" name="Z_6146A165_56F5_4F91_8AAA_DEB54735EAA6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</rdn>
  <rcv guid="{6146A165-56F5-4F91-8AAA-DEB54735EAA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1" sId="1" numFmtId="14">
    <oc r="H7">
      <f>G7/Всего_доходов_2003</f>
    </oc>
    <nc r="H7">
      <v>0.40200000000000002</v>
    </nc>
  </rcc>
  <rcv guid="{5470FB45-3E1B-4EAD-922B-BC6978B055FF}" action="delete"/>
  <rdn rId="0" localSheetId="1" customView="1" name="Z_5470FB45_3E1B_4EAD_922B_BC6978B055FF_.wvu.PrintArea" hidden="1" oldHidden="1">
    <formula>'Анализ бюджета'!$A$1:$L$223</formula>
    <oldFormula>'Анализ бюджета'!$A$1:$L$223</oldFormula>
  </rdn>
  <rdn rId="0" localSheetId="1" customView="1" name="Z_5470FB45_3E1B_4EAD_922B_BC6978B055FF_.wvu.PrintTitles" hidden="1" oldHidden="1">
    <formula>'Анализ бюджета'!$4:$5</formula>
    <oldFormula>'Анализ бюджета'!$4:$5</oldFormula>
  </rdn>
  <rcv guid="{5470FB45-3E1B-4EAD-922B-BC6978B055F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0" sId="1" numFmtId="4">
    <nc r="F45">
      <v>0</v>
    </nc>
  </rcc>
  <rcc rId="1111" sId="1" numFmtId="4">
    <nc r="E47">
      <v>0</v>
    </nc>
  </rcc>
  <rcc rId="1112" sId="1" numFmtId="4">
    <nc r="F47">
      <v>0</v>
    </nc>
  </rcc>
  <rcc rId="1113" sId="1" numFmtId="4">
    <nc r="E31">
      <v>0</v>
    </nc>
  </rcc>
  <rcc rId="1114" sId="1" numFmtId="4">
    <nc r="E33">
      <v>0</v>
    </nc>
  </rcc>
  <rcc rId="1115" sId="1">
    <nc r="E32">
      <f>SUM(E33:E33)</f>
    </nc>
  </rcc>
  <rcv guid="{6146A165-56F5-4F91-8AAA-DEB54735EAA6}" action="delete"/>
  <rdn rId="0" localSheetId="1" customView="1" name="Z_6146A165_56F5_4F91_8AAA_DEB54735EAA6_.wvu.PrintArea" hidden="1" oldHidden="1">
    <formula>'Анализ бюджета'!$A$1:$L$223</formula>
    <oldFormula>'Анализ бюджета'!$A$1:$L$223</oldFormula>
  </rdn>
  <rdn rId="0" localSheetId="1" customView="1" name="Z_6146A165_56F5_4F91_8AAA_DEB54735EAA6_.wvu.PrintTitles" hidden="1" oldHidden="1">
    <formula>'Анализ бюджета'!$4:$5</formula>
    <oldFormula>'Анализ бюджета'!$4:$5</oldFormula>
  </rdn>
  <rdn rId="0" localSheetId="1" customView="1" name="Z_6146A165_56F5_4F91_8AAA_DEB54735EAA6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6146A165-56F5-4F91-8AAA-DEB54735EAA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93:B97">
    <dxf>
      <fill>
        <patternFill patternType="none">
          <bgColor auto="1"/>
        </patternFill>
      </fill>
    </dxf>
  </rfmt>
  <rfmt sheetId="1" sqref="A122:B124">
    <dxf>
      <fill>
        <patternFill patternType="none">
          <bgColor auto="1"/>
        </patternFill>
      </fill>
    </dxf>
  </rfmt>
  <rfmt sheetId="1" sqref="I216" start="0" length="0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v guid="{6146A165-56F5-4F91-8AAA-DEB54735EAA6}" action="delete"/>
  <rdn rId="0" localSheetId="1" customView="1" name="Z_6146A165_56F5_4F91_8AAA_DEB54735EAA6_.wvu.PrintArea" hidden="1" oldHidden="1">
    <formula>'Анализ бюджета'!$A$1:$L$223</formula>
    <oldFormula>'Анализ бюджета'!$A$1:$L$223</oldFormula>
  </rdn>
  <rdn rId="0" localSheetId="1" customView="1" name="Z_6146A165_56F5_4F91_8AAA_DEB54735EAA6_.wvu.PrintTitles" hidden="1" oldHidden="1">
    <formula>'Анализ бюджета'!$4:$5</formula>
    <oldFormula>'Анализ бюджета'!$4:$5</oldFormula>
  </rdn>
  <rdn rId="0" localSheetId="1" customView="1" name="Z_6146A165_56F5_4F91_8AAA_DEB54735EAA6_.wvu.Rows" hidden="1" oldHidden="1">
    <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formula>
    <oldFormula>'Анализ бюджета'!$57:$59,'Анализ бюджета'!$64:$65,'Анализ бюджета'!$68:$68,'Анализ бюджета'!$72:$73,'Анализ бюджета'!$75:$76,'Анализ бюджета'!$81:$81,'Анализ бюджета'!$85:$88,'Анализ бюджета'!$105:$105,'Анализ бюджета'!$128:$130,'Анализ бюджета'!$136:$137,'Анализ бюджета'!$150:$150,'Анализ бюджета'!$153:$153,'Анализ бюджета'!$165:$167,'Анализ бюджета'!$172:$172,'Анализ бюджета'!$180:$182,'Анализ бюджета'!$184:$184,'Анализ бюджета'!$187:$187,'Анализ бюджета'!$198:$200,'Анализ бюджета'!$217:$223</oldFormula>
  </rdn>
  <rcv guid="{6146A165-56F5-4F91-8AAA-DEB54735EAA6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B11BA266-190D-4B00-9498-8866F4F41826}" name="Фирсова" id="-1852540747" dateTime="2018-07-12T15:28:0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476"/>
  <sheetViews>
    <sheetView tabSelected="1" showRuler="0" zoomScaleNormal="100" zoomScaleSheetLayoutView="160" workbookViewId="0">
      <pane ySplit="5" topLeftCell="A207" activePane="bottomLeft" state="frozenSplit"/>
      <selection pane="bottomLeft" activeCell="I216" sqref="I216"/>
    </sheetView>
  </sheetViews>
  <sheetFormatPr defaultColWidth="9.140625" defaultRowHeight="13.5" x14ac:dyDescent="0.2"/>
  <cols>
    <col min="1" max="1" width="18.7109375" style="27" customWidth="1"/>
    <col min="2" max="2" width="39.7109375" style="58" customWidth="1"/>
    <col min="3" max="3" width="12.140625" style="58" customWidth="1"/>
    <col min="4" max="5" width="11.85546875" style="59" customWidth="1"/>
    <col min="6" max="6" width="11.5703125" style="60" customWidth="1"/>
    <col min="7" max="7" width="12.42578125" style="60" customWidth="1"/>
    <col min="8" max="9" width="9.28515625" style="165" customWidth="1"/>
    <col min="10" max="10" width="9.5703125" style="60" customWidth="1"/>
    <col min="11" max="11" width="9.85546875" style="60" customWidth="1"/>
    <col min="12" max="12" width="10.7109375" style="60" customWidth="1"/>
    <col min="13" max="16384" width="9.140625" style="2"/>
  </cols>
  <sheetData>
    <row r="1" spans="1:13" x14ac:dyDescent="0.2">
      <c r="H1" s="273"/>
      <c r="I1" s="273"/>
      <c r="J1" s="273"/>
      <c r="K1" s="273"/>
      <c r="L1" s="273"/>
    </row>
    <row r="2" spans="1:13" ht="16.5" x14ac:dyDescent="0.2">
      <c r="A2" s="276" t="s">
        <v>254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61"/>
    </row>
    <row r="3" spans="1:13" x14ac:dyDescent="0.2">
      <c r="A3" s="62"/>
      <c r="B3" s="63"/>
      <c r="C3" s="264"/>
      <c r="D3" s="267"/>
      <c r="E3" s="267"/>
      <c r="F3" s="268"/>
      <c r="G3" s="268"/>
      <c r="H3" s="191"/>
      <c r="I3" s="191"/>
      <c r="L3" s="27" t="s">
        <v>125</v>
      </c>
    </row>
    <row r="4" spans="1:13" s="11" customFormat="1" ht="63.75" x14ac:dyDescent="0.2">
      <c r="A4" s="151" t="s">
        <v>18</v>
      </c>
      <c r="B4" s="152" t="s">
        <v>20</v>
      </c>
      <c r="C4" s="244" t="s">
        <v>70</v>
      </c>
      <c r="D4" s="244" t="s">
        <v>255</v>
      </c>
      <c r="E4" s="189" t="s">
        <v>258</v>
      </c>
      <c r="F4" s="189" t="s">
        <v>256</v>
      </c>
      <c r="G4" s="189" t="s">
        <v>257</v>
      </c>
      <c r="H4" s="189" t="s">
        <v>227</v>
      </c>
      <c r="I4" s="189" t="s">
        <v>264</v>
      </c>
      <c r="J4" s="190" t="s">
        <v>19</v>
      </c>
      <c r="K4" s="90" t="s">
        <v>11</v>
      </c>
      <c r="L4" s="91" t="s">
        <v>263</v>
      </c>
    </row>
    <row r="5" spans="1:13" s="38" customFormat="1" ht="11.25" x14ac:dyDescent="0.2">
      <c r="A5" s="37">
        <v>1</v>
      </c>
      <c r="B5" s="64" t="s">
        <v>71</v>
      </c>
      <c r="C5" s="195">
        <v>3</v>
      </c>
      <c r="D5" s="263">
        <v>4</v>
      </c>
      <c r="E5" s="263">
        <v>5</v>
      </c>
      <c r="F5" s="37">
        <v>6</v>
      </c>
      <c r="G5" s="37">
        <v>7</v>
      </c>
      <c r="H5" s="192">
        <v>8</v>
      </c>
      <c r="I5" s="192">
        <v>9</v>
      </c>
      <c r="J5" s="193">
        <v>10</v>
      </c>
      <c r="K5" s="192">
        <v>11</v>
      </c>
      <c r="L5" s="194">
        <v>12</v>
      </c>
    </row>
    <row r="6" spans="1:13" s="13" customFormat="1" ht="16.5" x14ac:dyDescent="0.2">
      <c r="A6" s="41" t="s">
        <v>28</v>
      </c>
      <c r="B6" s="126" t="s">
        <v>159</v>
      </c>
      <c r="C6" s="117">
        <f>C7+C22</f>
        <v>658380.69999999995</v>
      </c>
      <c r="D6" s="117">
        <f>D7+D22</f>
        <v>735968.6</v>
      </c>
      <c r="E6" s="117">
        <f>E7+E22</f>
        <v>416523.6</v>
      </c>
      <c r="F6" s="117">
        <f>F7+F22</f>
        <v>413467.3</v>
      </c>
      <c r="G6" s="117">
        <f>G7+G22</f>
        <v>412202.3</v>
      </c>
      <c r="H6" s="237">
        <f t="shared" ref="H6:H30" si="0">G6/Всего_доходов_2003</f>
        <v>0.46400000000000002</v>
      </c>
      <c r="I6" s="213">
        <f>G6/E6</f>
        <v>0.99</v>
      </c>
      <c r="J6" s="77">
        <f t="shared" ref="J6:J36" si="1">G6-D6</f>
        <v>-323766.3</v>
      </c>
      <c r="K6" s="76">
        <f t="shared" ref="K6:K26" si="2">G6/D6</f>
        <v>0.56000000000000005</v>
      </c>
      <c r="L6" s="96">
        <f>G6-F6</f>
        <v>-1265</v>
      </c>
      <c r="M6" s="20"/>
    </row>
    <row r="7" spans="1:13" s="13" customFormat="1" x14ac:dyDescent="0.2">
      <c r="A7" s="41"/>
      <c r="B7" s="42" t="s">
        <v>12</v>
      </c>
      <c r="C7" s="117">
        <f>C9+C11+C13+C16</f>
        <v>578574.80000000005</v>
      </c>
      <c r="D7" s="117">
        <f>D9+D11+D13+D16</f>
        <v>631462.69999999995</v>
      </c>
      <c r="E7" s="117">
        <f>E9+E11+E13+E16</f>
        <v>363719.5</v>
      </c>
      <c r="F7" s="117">
        <f>F9+F11+F13+F16</f>
        <v>349245.1</v>
      </c>
      <c r="G7" s="117">
        <f>G9+G11+G13+G16</f>
        <v>356913.2</v>
      </c>
      <c r="H7" s="237">
        <v>0.40200000000000002</v>
      </c>
      <c r="I7" s="213">
        <f t="shared" ref="I7:I69" si="3">G7/E7</f>
        <v>0.98099999999999998</v>
      </c>
      <c r="J7" s="77">
        <f t="shared" si="1"/>
        <v>-274549.5</v>
      </c>
      <c r="K7" s="76">
        <f t="shared" si="2"/>
        <v>0.56499999999999995</v>
      </c>
      <c r="L7" s="96">
        <f>G7-F7</f>
        <v>7668.1</v>
      </c>
      <c r="M7" s="20"/>
    </row>
    <row r="8" spans="1:13" s="13" customFormat="1" x14ac:dyDescent="0.2">
      <c r="A8" s="41" t="s">
        <v>29</v>
      </c>
      <c r="B8" s="42" t="s">
        <v>30</v>
      </c>
      <c r="C8" s="117">
        <f>SUM(C9)</f>
        <v>274477.7</v>
      </c>
      <c r="D8" s="117">
        <f>SUM(D9)</f>
        <v>296939.59999999998</v>
      </c>
      <c r="E8" s="117">
        <f>SUM(E9)</f>
        <v>205449.7</v>
      </c>
      <c r="F8" s="117">
        <f>SUM(F9)</f>
        <v>181809.1</v>
      </c>
      <c r="G8" s="117">
        <f>SUM(G9)</f>
        <v>200176.6</v>
      </c>
      <c r="H8" s="237">
        <f t="shared" si="0"/>
        <v>0.22500000000000001</v>
      </c>
      <c r="I8" s="213">
        <f t="shared" si="3"/>
        <v>0.97399999999999998</v>
      </c>
      <c r="J8" s="77">
        <f t="shared" si="1"/>
        <v>-96763</v>
      </c>
      <c r="K8" s="76">
        <f t="shared" si="2"/>
        <v>0.67400000000000004</v>
      </c>
      <c r="L8" s="96">
        <f>SUM(L9)</f>
        <v>18367.5</v>
      </c>
      <c r="M8" s="20"/>
    </row>
    <row r="9" spans="1:13" s="13" customFormat="1" x14ac:dyDescent="0.2">
      <c r="A9" s="41" t="s">
        <v>31</v>
      </c>
      <c r="B9" s="95" t="s">
        <v>13</v>
      </c>
      <c r="C9" s="117">
        <f>C10</f>
        <v>274477.7</v>
      </c>
      <c r="D9" s="117">
        <f>D10</f>
        <v>296939.59999999998</v>
      </c>
      <c r="E9" s="117">
        <f>E10</f>
        <v>205449.7</v>
      </c>
      <c r="F9" s="117">
        <f>F10</f>
        <v>181809.1</v>
      </c>
      <c r="G9" s="117">
        <f>G10</f>
        <v>200176.6</v>
      </c>
      <c r="H9" s="237">
        <f>G9/Всего_доходов_2003</f>
        <v>0.22500000000000001</v>
      </c>
      <c r="I9" s="213">
        <f t="shared" si="3"/>
        <v>0.97399999999999998</v>
      </c>
      <c r="J9" s="77">
        <f t="shared" si="1"/>
        <v>-96763</v>
      </c>
      <c r="K9" s="76">
        <f t="shared" si="2"/>
        <v>0.67400000000000004</v>
      </c>
      <c r="L9" s="96">
        <f>G9-F9</f>
        <v>18367.5</v>
      </c>
      <c r="M9" s="20"/>
    </row>
    <row r="10" spans="1:13" s="13" customFormat="1" ht="75" customHeight="1" x14ac:dyDescent="0.2">
      <c r="A10" s="43" t="s">
        <v>126</v>
      </c>
      <c r="B10" s="45" t="s">
        <v>136</v>
      </c>
      <c r="C10" s="118">
        <v>274477.7</v>
      </c>
      <c r="D10" s="107">
        <v>296939.59999999998</v>
      </c>
      <c r="E10" s="147">
        <v>205449.7</v>
      </c>
      <c r="F10" s="147">
        <v>181809.1</v>
      </c>
      <c r="G10" s="147">
        <v>200176.6</v>
      </c>
      <c r="H10" s="224">
        <f t="shared" si="0"/>
        <v>0.22500000000000001</v>
      </c>
      <c r="I10" s="213">
        <f t="shared" si="3"/>
        <v>0.97399999999999998</v>
      </c>
      <c r="J10" s="93">
        <f t="shared" si="1"/>
        <v>-96763</v>
      </c>
      <c r="K10" s="92">
        <f t="shared" si="2"/>
        <v>0.67400000000000004</v>
      </c>
      <c r="L10" s="96">
        <f>G10-F10</f>
        <v>18367.5</v>
      </c>
      <c r="M10" s="20"/>
    </row>
    <row r="11" spans="1:13" s="13" customFormat="1" ht="27" x14ac:dyDescent="0.2">
      <c r="A11" s="41" t="s">
        <v>156</v>
      </c>
      <c r="B11" s="48" t="s">
        <v>161</v>
      </c>
      <c r="C11" s="117">
        <f>C12</f>
        <v>18692.7</v>
      </c>
      <c r="D11" s="117">
        <f>D12</f>
        <v>18692.7</v>
      </c>
      <c r="E11" s="117">
        <f>E12</f>
        <v>14766.3</v>
      </c>
      <c r="F11" s="117">
        <f>F12</f>
        <v>13738.2</v>
      </c>
      <c r="G11" s="117">
        <f>G12</f>
        <v>14591.2</v>
      </c>
      <c r="H11" s="238">
        <f t="shared" si="0"/>
        <v>1.6E-2</v>
      </c>
      <c r="I11" s="213">
        <f t="shared" si="3"/>
        <v>0.98799999999999999</v>
      </c>
      <c r="J11" s="93">
        <f t="shared" si="1"/>
        <v>-4101.5</v>
      </c>
      <c r="K11" s="92">
        <f t="shared" si="2"/>
        <v>0.78100000000000003</v>
      </c>
      <c r="L11" s="96">
        <f>G11-F11</f>
        <v>853</v>
      </c>
      <c r="M11" s="20"/>
    </row>
    <row r="12" spans="1:13" s="13" customFormat="1" ht="27" x14ac:dyDescent="0.2">
      <c r="A12" s="43" t="s">
        <v>180</v>
      </c>
      <c r="B12" s="144" t="s">
        <v>162</v>
      </c>
      <c r="C12" s="118">
        <v>18692.7</v>
      </c>
      <c r="D12" s="107">
        <v>18692.7</v>
      </c>
      <c r="E12" s="147">
        <v>14766.3</v>
      </c>
      <c r="F12" s="147">
        <v>13738.2</v>
      </c>
      <c r="G12" s="107">
        <v>14591.2</v>
      </c>
      <c r="H12" s="224">
        <f t="shared" si="0"/>
        <v>1.6E-2</v>
      </c>
      <c r="I12" s="213">
        <f t="shared" si="3"/>
        <v>0.98799999999999999</v>
      </c>
      <c r="J12" s="93">
        <f t="shared" si="1"/>
        <v>-4101.5</v>
      </c>
      <c r="K12" s="92">
        <f t="shared" si="2"/>
        <v>0.78100000000000003</v>
      </c>
      <c r="L12" s="96">
        <f t="shared" ref="L12:L48" si="4">G12-F12</f>
        <v>853</v>
      </c>
      <c r="M12" s="20"/>
    </row>
    <row r="13" spans="1:13" s="19" customFormat="1" x14ac:dyDescent="0.2">
      <c r="A13" s="41" t="s">
        <v>91</v>
      </c>
      <c r="B13" s="48" t="s">
        <v>14</v>
      </c>
      <c r="C13" s="117">
        <f>SUM(C14)</f>
        <v>5665.2</v>
      </c>
      <c r="D13" s="117">
        <f>SUM(D14)</f>
        <v>5665.2</v>
      </c>
      <c r="E13" s="117">
        <f>SUM(E14)</f>
        <v>3835.2</v>
      </c>
      <c r="F13" s="117">
        <f>SUM(F14)</f>
        <v>6322.1</v>
      </c>
      <c r="G13" s="117">
        <f>SUM(G14)</f>
        <v>3795</v>
      </c>
      <c r="H13" s="237">
        <f t="shared" si="0"/>
        <v>4.0000000000000001E-3</v>
      </c>
      <c r="I13" s="213">
        <f t="shared" si="3"/>
        <v>0.99</v>
      </c>
      <c r="J13" s="77">
        <f t="shared" si="1"/>
        <v>-1870.2</v>
      </c>
      <c r="K13" s="76">
        <f t="shared" si="2"/>
        <v>0.67</v>
      </c>
      <c r="L13" s="96">
        <f t="shared" si="4"/>
        <v>-2527.1</v>
      </c>
      <c r="M13" s="21"/>
    </row>
    <row r="14" spans="1:13" s="19" customFormat="1" x14ac:dyDescent="0.2">
      <c r="A14" s="41" t="s">
        <v>32</v>
      </c>
      <c r="B14" s="42" t="s">
        <v>0</v>
      </c>
      <c r="C14" s="117">
        <f>C15</f>
        <v>5665.2</v>
      </c>
      <c r="D14" s="117">
        <f>D15</f>
        <v>5665.2</v>
      </c>
      <c r="E14" s="117">
        <f>E15</f>
        <v>3835.2</v>
      </c>
      <c r="F14" s="117">
        <f>F15</f>
        <v>6322.1</v>
      </c>
      <c r="G14" s="117">
        <f>G15</f>
        <v>3795</v>
      </c>
      <c r="H14" s="237">
        <f t="shared" si="0"/>
        <v>4.0000000000000001E-3</v>
      </c>
      <c r="I14" s="213">
        <f t="shared" si="3"/>
        <v>0.99</v>
      </c>
      <c r="J14" s="77">
        <f t="shared" si="1"/>
        <v>-1870.2</v>
      </c>
      <c r="K14" s="76">
        <f t="shared" si="2"/>
        <v>0.67</v>
      </c>
      <c r="L14" s="96">
        <f t="shared" si="4"/>
        <v>-2527.1</v>
      </c>
      <c r="M14" s="21"/>
    </row>
    <row r="15" spans="1:13" s="19" customFormat="1" x14ac:dyDescent="0.2">
      <c r="A15" s="43" t="s">
        <v>79</v>
      </c>
      <c r="B15" s="45" t="s">
        <v>0</v>
      </c>
      <c r="C15" s="119">
        <v>5665.2</v>
      </c>
      <c r="D15" s="25">
        <v>5665.2</v>
      </c>
      <c r="E15" s="148">
        <v>3835.2</v>
      </c>
      <c r="F15" s="148">
        <v>6322.1</v>
      </c>
      <c r="G15" s="25">
        <v>3795</v>
      </c>
      <c r="H15" s="224">
        <f t="shared" si="0"/>
        <v>4.0000000000000001E-3</v>
      </c>
      <c r="I15" s="213">
        <f t="shared" si="3"/>
        <v>0.99</v>
      </c>
      <c r="J15" s="93">
        <f t="shared" si="1"/>
        <v>-1870.2</v>
      </c>
      <c r="K15" s="92">
        <f t="shared" si="2"/>
        <v>0.67</v>
      </c>
      <c r="L15" s="96">
        <f t="shared" si="4"/>
        <v>-2527.1</v>
      </c>
      <c r="M15" s="21"/>
    </row>
    <row r="16" spans="1:13" s="19" customFormat="1" x14ac:dyDescent="0.2">
      <c r="A16" s="41" t="s">
        <v>92</v>
      </c>
      <c r="B16" s="42" t="s">
        <v>15</v>
      </c>
      <c r="C16" s="117">
        <f>SUM(C17+C19)</f>
        <v>279739.2</v>
      </c>
      <c r="D16" s="117">
        <f>SUM(D17+D19)</f>
        <v>310165.2</v>
      </c>
      <c r="E16" s="117">
        <f>SUM(E17+E19)</f>
        <v>139668.29999999999</v>
      </c>
      <c r="F16" s="117">
        <f>SUM(F17+F19)</f>
        <v>147375.70000000001</v>
      </c>
      <c r="G16" s="117">
        <f>SUM(G17+G19)</f>
        <v>138350.39999999999</v>
      </c>
      <c r="H16" s="237">
        <f t="shared" si="0"/>
        <v>0.156</v>
      </c>
      <c r="I16" s="213">
        <f t="shared" si="3"/>
        <v>0.99099999999999999</v>
      </c>
      <c r="J16" s="77">
        <f t="shared" si="1"/>
        <v>-171814.8</v>
      </c>
      <c r="K16" s="76">
        <f t="shared" si="2"/>
        <v>0.44600000000000001</v>
      </c>
      <c r="L16" s="96">
        <f t="shared" si="4"/>
        <v>-9025.2999999999993</v>
      </c>
      <c r="M16" s="21"/>
    </row>
    <row r="17" spans="1:13" s="23" customFormat="1" x14ac:dyDescent="0.2">
      <c r="A17" s="41" t="s">
        <v>35</v>
      </c>
      <c r="B17" s="42" t="s">
        <v>34</v>
      </c>
      <c r="C17" s="117">
        <f>C18</f>
        <v>131319.20000000001</v>
      </c>
      <c r="D17" s="117">
        <f>D18</f>
        <v>131319.20000000001</v>
      </c>
      <c r="E17" s="117">
        <f>E18</f>
        <v>48900</v>
      </c>
      <c r="F17" s="117">
        <f>F18</f>
        <v>48779.199999999997</v>
      </c>
      <c r="G17" s="117">
        <f>G18</f>
        <v>48451.199999999997</v>
      </c>
      <c r="H17" s="237">
        <f t="shared" si="0"/>
        <v>5.5E-2</v>
      </c>
      <c r="I17" s="213">
        <f t="shared" si="3"/>
        <v>0.99099999999999999</v>
      </c>
      <c r="J17" s="77">
        <f t="shared" si="1"/>
        <v>-82868</v>
      </c>
      <c r="K17" s="76">
        <f t="shared" si="2"/>
        <v>0.36899999999999999</v>
      </c>
      <c r="L17" s="96">
        <f t="shared" si="4"/>
        <v>-328</v>
      </c>
      <c r="M17" s="22"/>
    </row>
    <row r="18" spans="1:13" s="19" customFormat="1" ht="40.5" x14ac:dyDescent="0.2">
      <c r="A18" s="43" t="s">
        <v>181</v>
      </c>
      <c r="B18" s="45" t="s">
        <v>36</v>
      </c>
      <c r="C18" s="120">
        <v>131319.20000000001</v>
      </c>
      <c r="D18" s="57">
        <v>131319.20000000001</v>
      </c>
      <c r="E18" s="149">
        <v>48900</v>
      </c>
      <c r="F18" s="149">
        <v>48779.199999999997</v>
      </c>
      <c r="G18" s="57">
        <v>48451.199999999997</v>
      </c>
      <c r="H18" s="224">
        <f t="shared" si="0"/>
        <v>5.5E-2</v>
      </c>
      <c r="I18" s="213">
        <f t="shared" si="3"/>
        <v>0.99099999999999999</v>
      </c>
      <c r="J18" s="93">
        <f t="shared" si="1"/>
        <v>-82868</v>
      </c>
      <c r="K18" s="92">
        <f t="shared" si="2"/>
        <v>0.36899999999999999</v>
      </c>
      <c r="L18" s="96">
        <f t="shared" si="4"/>
        <v>-328</v>
      </c>
      <c r="M18" s="21"/>
    </row>
    <row r="19" spans="1:13" s="23" customFormat="1" x14ac:dyDescent="0.2">
      <c r="A19" s="41" t="s">
        <v>33</v>
      </c>
      <c r="B19" s="42" t="s">
        <v>16</v>
      </c>
      <c r="C19" s="117">
        <f>SUM(C20:C21)</f>
        <v>148420</v>
      </c>
      <c r="D19" s="117">
        <f>SUM(D20:D21)</f>
        <v>178846</v>
      </c>
      <c r="E19" s="117">
        <f>SUM(E20:E21)</f>
        <v>90768.3</v>
      </c>
      <c r="F19" s="117">
        <f>SUM(F20:F21)</f>
        <v>98596.5</v>
      </c>
      <c r="G19" s="117">
        <f>SUM(G20:G21)</f>
        <v>89899.199999999997</v>
      </c>
      <c r="H19" s="237">
        <f t="shared" si="0"/>
        <v>0.10100000000000001</v>
      </c>
      <c r="I19" s="213">
        <f t="shared" si="3"/>
        <v>0.99</v>
      </c>
      <c r="J19" s="77">
        <f t="shared" si="1"/>
        <v>-88946.8</v>
      </c>
      <c r="K19" s="76">
        <f t="shared" si="2"/>
        <v>0.503</v>
      </c>
      <c r="L19" s="96">
        <f t="shared" si="4"/>
        <v>-8697.2999999999993</v>
      </c>
      <c r="M19" s="22"/>
    </row>
    <row r="20" spans="1:13" s="23" customFormat="1" x14ac:dyDescent="0.2">
      <c r="A20" s="145" t="s">
        <v>182</v>
      </c>
      <c r="B20" s="45" t="s">
        <v>178</v>
      </c>
      <c r="C20" s="120">
        <v>80000</v>
      </c>
      <c r="D20" s="57">
        <v>110426</v>
      </c>
      <c r="E20" s="149">
        <v>73368.3</v>
      </c>
      <c r="F20" s="57">
        <v>68891.100000000006</v>
      </c>
      <c r="G20" s="57">
        <v>72624.600000000006</v>
      </c>
      <c r="H20" s="224">
        <f t="shared" si="0"/>
        <v>8.2000000000000003E-2</v>
      </c>
      <c r="I20" s="213">
        <f t="shared" si="3"/>
        <v>0.99</v>
      </c>
      <c r="J20" s="93">
        <f t="shared" si="1"/>
        <v>-37801.4</v>
      </c>
      <c r="K20" s="92">
        <f t="shared" si="2"/>
        <v>0.65800000000000003</v>
      </c>
      <c r="L20" s="96">
        <f t="shared" si="4"/>
        <v>3733.5</v>
      </c>
      <c r="M20" s="22"/>
    </row>
    <row r="21" spans="1:13" s="19" customFormat="1" x14ac:dyDescent="0.2">
      <c r="A21" s="145" t="s">
        <v>183</v>
      </c>
      <c r="B21" s="45" t="s">
        <v>179</v>
      </c>
      <c r="C21" s="120">
        <v>68420</v>
      </c>
      <c r="D21" s="57">
        <v>68420</v>
      </c>
      <c r="E21" s="149">
        <v>17400</v>
      </c>
      <c r="F21" s="57">
        <v>29705.4</v>
      </c>
      <c r="G21" s="57">
        <v>17274.599999999999</v>
      </c>
      <c r="H21" s="224">
        <f t="shared" si="0"/>
        <v>1.9E-2</v>
      </c>
      <c r="I21" s="213">
        <f t="shared" si="3"/>
        <v>0.99299999999999999</v>
      </c>
      <c r="J21" s="93">
        <f t="shared" si="1"/>
        <v>-51145.4</v>
      </c>
      <c r="K21" s="92">
        <f t="shared" si="2"/>
        <v>0.252</v>
      </c>
      <c r="L21" s="96">
        <f t="shared" si="4"/>
        <v>-12430.8</v>
      </c>
      <c r="M21" s="21"/>
    </row>
    <row r="22" spans="1:13" s="23" customFormat="1" x14ac:dyDescent="0.2">
      <c r="A22" s="41"/>
      <c r="B22" s="42" t="s">
        <v>17</v>
      </c>
      <c r="C22" s="117">
        <f>C23+C27+C32+C30</f>
        <v>79805.899999999994</v>
      </c>
      <c r="D22" s="117">
        <f>D23+D27+D32+D30</f>
        <v>104505.9</v>
      </c>
      <c r="E22" s="117">
        <f>E23+E27+E32+E30</f>
        <v>52804.1</v>
      </c>
      <c r="F22" s="117">
        <f>F23+F27+F32+F30</f>
        <v>64222.2</v>
      </c>
      <c r="G22" s="117">
        <f>G23+G27+G32+G30</f>
        <v>55289.1</v>
      </c>
      <c r="H22" s="237">
        <f t="shared" si="0"/>
        <v>6.2E-2</v>
      </c>
      <c r="I22" s="213">
        <f t="shared" si="3"/>
        <v>1.0469999999999999</v>
      </c>
      <c r="J22" s="77">
        <f t="shared" si="1"/>
        <v>-49216.800000000003</v>
      </c>
      <c r="K22" s="76">
        <f t="shared" si="2"/>
        <v>0.52900000000000003</v>
      </c>
      <c r="L22" s="96">
        <f t="shared" si="4"/>
        <v>-8933.1</v>
      </c>
      <c r="M22" s="22"/>
    </row>
    <row r="23" spans="1:13" s="19" customFormat="1" ht="40.5" x14ac:dyDescent="0.2">
      <c r="A23" s="41" t="s">
        <v>38</v>
      </c>
      <c r="B23" s="42" t="s">
        <v>1</v>
      </c>
      <c r="C23" s="139">
        <f>SUM(C24:C26)</f>
        <v>60710</v>
      </c>
      <c r="D23" s="139">
        <f>SUM(D24:D26)</f>
        <v>85410</v>
      </c>
      <c r="E23" s="139">
        <f>SUM(E24:E26)</f>
        <v>42129.1</v>
      </c>
      <c r="F23" s="139">
        <f>SUM(F24:F26)</f>
        <v>52096.5</v>
      </c>
      <c r="G23" s="139">
        <f>SUM(G24:G26)</f>
        <v>42039.199999999997</v>
      </c>
      <c r="H23" s="237">
        <f t="shared" si="0"/>
        <v>4.7E-2</v>
      </c>
      <c r="I23" s="213">
        <f t="shared" si="3"/>
        <v>0.998</v>
      </c>
      <c r="J23" s="77">
        <f t="shared" si="1"/>
        <v>-43370.8</v>
      </c>
      <c r="K23" s="76">
        <f t="shared" si="2"/>
        <v>0.49199999999999999</v>
      </c>
      <c r="L23" s="96">
        <f t="shared" si="4"/>
        <v>-10057.299999999999</v>
      </c>
      <c r="M23" s="21"/>
    </row>
    <row r="24" spans="1:13" s="19" customFormat="1" ht="81" x14ac:dyDescent="0.2">
      <c r="A24" s="43" t="s">
        <v>164</v>
      </c>
      <c r="B24" s="45" t="s">
        <v>41</v>
      </c>
      <c r="C24" s="120">
        <v>48250</v>
      </c>
      <c r="D24" s="25">
        <v>72950</v>
      </c>
      <c r="E24" s="148">
        <v>34142.6</v>
      </c>
      <c r="F24" s="149">
        <v>43610.8</v>
      </c>
      <c r="G24" s="57">
        <v>34142.6</v>
      </c>
      <c r="H24" s="224">
        <f t="shared" si="0"/>
        <v>3.7999999999999999E-2</v>
      </c>
      <c r="I24" s="213">
        <f t="shared" si="3"/>
        <v>1</v>
      </c>
      <c r="J24" s="93">
        <f t="shared" si="1"/>
        <v>-38807.4</v>
      </c>
      <c r="K24" s="92">
        <f t="shared" si="2"/>
        <v>0.46800000000000003</v>
      </c>
      <c r="L24" s="96">
        <f t="shared" si="4"/>
        <v>-9468.2000000000007</v>
      </c>
      <c r="M24" s="21"/>
    </row>
    <row r="25" spans="1:13" s="19" customFormat="1" ht="27" x14ac:dyDescent="0.2">
      <c r="A25" s="145" t="s">
        <v>163</v>
      </c>
      <c r="B25" s="45" t="s">
        <v>141</v>
      </c>
      <c r="C25" s="120">
        <v>2040</v>
      </c>
      <c r="D25" s="25">
        <v>2040</v>
      </c>
      <c r="E25" s="148">
        <v>1682</v>
      </c>
      <c r="F25" s="57">
        <v>1876.4</v>
      </c>
      <c r="G25" s="57">
        <v>1682.9</v>
      </c>
      <c r="H25" s="224">
        <f>G25/Всего_доходов_2003</f>
        <v>2E-3</v>
      </c>
      <c r="I25" s="213">
        <f t="shared" si="3"/>
        <v>1.0009999999999999</v>
      </c>
      <c r="J25" s="93">
        <f t="shared" si="1"/>
        <v>-357.1</v>
      </c>
      <c r="K25" s="92">
        <f t="shared" si="2"/>
        <v>0.82499999999999996</v>
      </c>
      <c r="L25" s="96">
        <f t="shared" si="4"/>
        <v>-193.5</v>
      </c>
      <c r="M25" s="21"/>
    </row>
    <row r="26" spans="1:13" s="23" customFormat="1" ht="81" x14ac:dyDescent="0.2">
      <c r="A26" s="146" t="s">
        <v>197</v>
      </c>
      <c r="B26" s="44" t="s">
        <v>80</v>
      </c>
      <c r="C26" s="121">
        <f>10420</f>
        <v>10420</v>
      </c>
      <c r="D26" s="148">
        <v>10420</v>
      </c>
      <c r="E26" s="148">
        <v>6304.5</v>
      </c>
      <c r="F26" s="35">
        <v>6609.3</v>
      </c>
      <c r="G26" s="35">
        <v>6213.7</v>
      </c>
      <c r="H26" s="224">
        <f t="shared" si="0"/>
        <v>7.0000000000000001E-3</v>
      </c>
      <c r="I26" s="213">
        <f t="shared" si="3"/>
        <v>0.98599999999999999</v>
      </c>
      <c r="J26" s="93">
        <f t="shared" si="1"/>
        <v>-4206.3</v>
      </c>
      <c r="K26" s="92">
        <f t="shared" si="2"/>
        <v>0.59599999999999997</v>
      </c>
      <c r="L26" s="96">
        <f t="shared" si="4"/>
        <v>-395.6</v>
      </c>
      <c r="M26" s="22"/>
    </row>
    <row r="27" spans="1:13" s="19" customFormat="1" ht="27" x14ac:dyDescent="0.2">
      <c r="A27" s="49" t="s">
        <v>37</v>
      </c>
      <c r="B27" s="50" t="s">
        <v>2</v>
      </c>
      <c r="C27" s="122">
        <f>SUM(C28:C29)</f>
        <v>19095.900000000001</v>
      </c>
      <c r="D27" s="122">
        <f>SUM(D28:D29)</f>
        <v>19095.900000000001</v>
      </c>
      <c r="E27" s="122">
        <f>SUM(E28:E29)</f>
        <v>10675</v>
      </c>
      <c r="F27" s="122">
        <f>SUM(F28:F29)</f>
        <v>12071.6</v>
      </c>
      <c r="G27" s="122">
        <f>SUM(G28:G29)</f>
        <v>13147.7</v>
      </c>
      <c r="H27" s="237">
        <f t="shared" si="0"/>
        <v>1.4999999999999999E-2</v>
      </c>
      <c r="I27" s="213">
        <f t="shared" si="3"/>
        <v>1.232</v>
      </c>
      <c r="J27" s="77">
        <f t="shared" si="1"/>
        <v>-5948.2</v>
      </c>
      <c r="K27" s="76">
        <f>G27/D27</f>
        <v>0.68899999999999995</v>
      </c>
      <c r="L27" s="96">
        <f t="shared" si="4"/>
        <v>1076.0999999999999</v>
      </c>
      <c r="M27" s="21"/>
    </row>
    <row r="28" spans="1:13" s="19" customFormat="1" ht="87.75" customHeight="1" x14ac:dyDescent="0.2">
      <c r="A28" s="14" t="s">
        <v>165</v>
      </c>
      <c r="B28" s="44" t="s">
        <v>118</v>
      </c>
      <c r="C28" s="121">
        <v>800</v>
      </c>
      <c r="D28" s="25">
        <v>800</v>
      </c>
      <c r="E28" s="148">
        <v>800</v>
      </c>
      <c r="F28" s="35">
        <v>1837.7</v>
      </c>
      <c r="G28" s="35">
        <v>2894.4</v>
      </c>
      <c r="H28" s="224">
        <f t="shared" si="0"/>
        <v>3.0000000000000001E-3</v>
      </c>
      <c r="I28" s="213">
        <f t="shared" si="3"/>
        <v>3.6179999999999999</v>
      </c>
      <c r="J28" s="93">
        <f t="shared" si="1"/>
        <v>2094.4</v>
      </c>
      <c r="K28" s="92">
        <f>G28/D28</f>
        <v>3.6179999999999999</v>
      </c>
      <c r="L28" s="96">
        <f t="shared" si="4"/>
        <v>1056.7</v>
      </c>
      <c r="M28" s="21"/>
    </row>
    <row r="29" spans="1:13" s="19" customFormat="1" ht="54" x14ac:dyDescent="0.2">
      <c r="A29" s="14" t="s">
        <v>215</v>
      </c>
      <c r="B29" s="44" t="s">
        <v>42</v>
      </c>
      <c r="C29" s="121">
        <v>18295.900000000001</v>
      </c>
      <c r="D29" s="25">
        <v>18295.900000000001</v>
      </c>
      <c r="E29" s="148">
        <v>9875</v>
      </c>
      <c r="F29" s="35">
        <v>10233.9</v>
      </c>
      <c r="G29" s="35">
        <v>10253.299999999999</v>
      </c>
      <c r="H29" s="224">
        <f t="shared" si="0"/>
        <v>1.2E-2</v>
      </c>
      <c r="I29" s="213">
        <f t="shared" si="3"/>
        <v>1.038</v>
      </c>
      <c r="J29" s="93">
        <f t="shared" si="1"/>
        <v>-8042.6</v>
      </c>
      <c r="K29" s="92">
        <f>G29/D29</f>
        <v>0.56000000000000005</v>
      </c>
      <c r="L29" s="96">
        <f t="shared" si="4"/>
        <v>19.399999999999999</v>
      </c>
      <c r="M29" s="21"/>
    </row>
    <row r="30" spans="1:13" s="19" customFormat="1" ht="12.75" customHeight="1" x14ac:dyDescent="0.2">
      <c r="A30" s="46" t="s">
        <v>137</v>
      </c>
      <c r="B30" s="47" t="s">
        <v>138</v>
      </c>
      <c r="C30" s="123">
        <f>SUM(C31:C31)</f>
        <v>0</v>
      </c>
      <c r="D30" s="123">
        <f>SUM(D31:D31)</f>
        <v>0</v>
      </c>
      <c r="E30" s="123">
        <f>SUM(E31:E31)</f>
        <v>0</v>
      </c>
      <c r="F30" s="123">
        <f>SUM(F31:F31)</f>
        <v>54.1</v>
      </c>
      <c r="G30" s="123">
        <f>SUM(G31:G31)</f>
        <v>102.3</v>
      </c>
      <c r="H30" s="237">
        <f t="shared" si="0"/>
        <v>0</v>
      </c>
      <c r="I30" s="213">
        <v>0</v>
      </c>
      <c r="J30" s="77">
        <f t="shared" si="1"/>
        <v>102.3</v>
      </c>
      <c r="K30" s="92" t="str">
        <f>IF(D30=0,"0,0%", G30/D30)</f>
        <v>0,0%</v>
      </c>
      <c r="L30" s="96">
        <f t="shared" si="4"/>
        <v>48.2</v>
      </c>
      <c r="M30" s="21"/>
    </row>
    <row r="31" spans="1:13" s="19" customFormat="1" ht="54" x14ac:dyDescent="0.2">
      <c r="A31" s="14" t="s">
        <v>223</v>
      </c>
      <c r="B31" s="44" t="s">
        <v>157</v>
      </c>
      <c r="C31" s="121">
        <v>0</v>
      </c>
      <c r="D31" s="25">
        <v>0</v>
      </c>
      <c r="E31" s="148">
        <v>0</v>
      </c>
      <c r="F31" s="150">
        <v>54.1</v>
      </c>
      <c r="G31" s="35">
        <v>102.3</v>
      </c>
      <c r="H31" s="224">
        <f>G31/Всего_доходов_2003</f>
        <v>0</v>
      </c>
      <c r="I31" s="213">
        <v>0</v>
      </c>
      <c r="J31" s="93">
        <f t="shared" si="1"/>
        <v>102.3</v>
      </c>
      <c r="K31" s="92" t="str">
        <f>IF(D31=0,"0,0%", G31/D31)</f>
        <v>0,0%</v>
      </c>
      <c r="L31" s="96">
        <f>G31-F31</f>
        <v>48.2</v>
      </c>
      <c r="M31" s="21"/>
    </row>
    <row r="32" spans="1:13" s="19" customFormat="1" x14ac:dyDescent="0.2">
      <c r="A32" s="46" t="s">
        <v>3</v>
      </c>
      <c r="B32" s="47" t="s">
        <v>5</v>
      </c>
      <c r="C32" s="123">
        <f>SUM(C33:C33)</f>
        <v>0</v>
      </c>
      <c r="D32" s="123">
        <f>SUM(D33:D33)</f>
        <v>0</v>
      </c>
      <c r="E32" s="123">
        <f>SUM(E33:E33)</f>
        <v>0</v>
      </c>
      <c r="F32" s="123">
        <f>SUM(F33:F33)</f>
        <v>0</v>
      </c>
      <c r="G32" s="123">
        <f>SUM(G33:G33)</f>
        <v>-0.1</v>
      </c>
      <c r="H32" s="238">
        <f>H33</f>
        <v>0</v>
      </c>
      <c r="I32" s="213">
        <v>0</v>
      </c>
      <c r="J32" s="77">
        <f t="shared" si="1"/>
        <v>-0.1</v>
      </c>
      <c r="K32" s="92">
        <v>0</v>
      </c>
      <c r="L32" s="96">
        <f t="shared" si="4"/>
        <v>-0.1</v>
      </c>
      <c r="M32" s="21"/>
    </row>
    <row r="33" spans="1:13" s="19" customFormat="1" ht="27" x14ac:dyDescent="0.2">
      <c r="A33" s="14" t="s">
        <v>158</v>
      </c>
      <c r="B33" s="44" t="s">
        <v>49</v>
      </c>
      <c r="C33" s="121">
        <v>0</v>
      </c>
      <c r="D33" s="25">
        <v>0</v>
      </c>
      <c r="E33" s="148">
        <v>0</v>
      </c>
      <c r="F33" s="35">
        <v>0</v>
      </c>
      <c r="G33" s="35">
        <v>-0.1</v>
      </c>
      <c r="H33" s="224">
        <f>G33/Всего_доходов_2003</f>
        <v>0</v>
      </c>
      <c r="I33" s="213">
        <v>0</v>
      </c>
      <c r="J33" s="93">
        <f t="shared" si="1"/>
        <v>-0.1</v>
      </c>
      <c r="K33" s="92">
        <v>0</v>
      </c>
      <c r="L33" s="96">
        <f t="shared" si="4"/>
        <v>-0.1</v>
      </c>
      <c r="M33" s="21"/>
    </row>
    <row r="34" spans="1:13" s="19" customFormat="1" x14ac:dyDescent="0.2">
      <c r="A34" s="46" t="s">
        <v>39</v>
      </c>
      <c r="B34" s="51" t="s">
        <v>4</v>
      </c>
      <c r="C34" s="123">
        <f t="shared" ref="C34:E34" si="5">SUM(C35,C37,C42,C40,C46,C44)</f>
        <v>18651.8</v>
      </c>
      <c r="D34" s="123">
        <f t="shared" si="5"/>
        <v>506496.6</v>
      </c>
      <c r="E34" s="123">
        <f t="shared" si="5"/>
        <v>476751.1</v>
      </c>
      <c r="F34" s="123">
        <f>SUM(F35,F37,F42,F40,F46,F44)</f>
        <v>250204.1</v>
      </c>
      <c r="G34" s="123">
        <f>SUM(G35,G37,G42,G40,G46,G44)</f>
        <v>476751.2</v>
      </c>
      <c r="H34" s="237">
        <f>H35+H37+H40+H42+H46+H44</f>
        <v>0.53600000000000003</v>
      </c>
      <c r="I34" s="213">
        <f t="shared" si="3"/>
        <v>1</v>
      </c>
      <c r="J34" s="77">
        <f t="shared" si="1"/>
        <v>-29745.4</v>
      </c>
      <c r="K34" s="76">
        <f t="shared" ref="K34:K39" si="6">G34/D34</f>
        <v>0.94099999999999995</v>
      </c>
      <c r="L34" s="96">
        <f t="shared" si="4"/>
        <v>226547.1</v>
      </c>
      <c r="M34" s="21"/>
    </row>
    <row r="35" spans="1:13" s="19" customFormat="1" ht="27" x14ac:dyDescent="0.2">
      <c r="A35" s="52" t="s">
        <v>40</v>
      </c>
      <c r="B35" s="53" t="s">
        <v>184</v>
      </c>
      <c r="C35" s="123">
        <f>C36</f>
        <v>11831.3</v>
      </c>
      <c r="D35" s="123">
        <f>D36</f>
        <v>10648.2</v>
      </c>
      <c r="E35" s="123">
        <f>E36</f>
        <v>8154.3</v>
      </c>
      <c r="F35" s="123">
        <f>F36</f>
        <v>8010</v>
      </c>
      <c r="G35" s="123">
        <f>G36</f>
        <v>8154.3</v>
      </c>
      <c r="H35" s="237">
        <f t="shared" ref="H35:H45" si="7">G35/Всего_доходов_2003</f>
        <v>8.9999999999999993E-3</v>
      </c>
      <c r="I35" s="213">
        <f t="shared" si="3"/>
        <v>1</v>
      </c>
      <c r="J35" s="77">
        <f t="shared" si="1"/>
        <v>-2493.9</v>
      </c>
      <c r="K35" s="76">
        <f t="shared" si="6"/>
        <v>0.76600000000000001</v>
      </c>
      <c r="L35" s="96">
        <f t="shared" si="4"/>
        <v>144.30000000000001</v>
      </c>
      <c r="M35" s="21"/>
    </row>
    <row r="36" spans="1:13" s="19" customFormat="1" ht="27" x14ac:dyDescent="0.2">
      <c r="A36" s="54" t="s">
        <v>186</v>
      </c>
      <c r="B36" s="55" t="s">
        <v>185</v>
      </c>
      <c r="C36" s="121">
        <v>11831.3</v>
      </c>
      <c r="D36" s="35">
        <v>10648.2</v>
      </c>
      <c r="E36" s="150">
        <v>8154.3</v>
      </c>
      <c r="F36" s="150">
        <v>8010</v>
      </c>
      <c r="G36" s="35">
        <v>8154.3</v>
      </c>
      <c r="H36" s="224">
        <f t="shared" si="7"/>
        <v>8.9999999999999993E-3</v>
      </c>
      <c r="I36" s="213">
        <f t="shared" si="3"/>
        <v>1</v>
      </c>
      <c r="J36" s="93">
        <f t="shared" si="1"/>
        <v>-2493.9</v>
      </c>
      <c r="K36" s="92">
        <f t="shared" si="6"/>
        <v>0.76600000000000001</v>
      </c>
      <c r="L36" s="96">
        <f t="shared" si="4"/>
        <v>144.30000000000001</v>
      </c>
      <c r="M36" s="21"/>
    </row>
    <row r="37" spans="1:13" s="19" customFormat="1" ht="40.5" customHeight="1" x14ac:dyDescent="0.2">
      <c r="A37" s="56" t="s">
        <v>119</v>
      </c>
      <c r="B37" s="51" t="s">
        <v>120</v>
      </c>
      <c r="C37" s="123">
        <f>C39</f>
        <v>0</v>
      </c>
      <c r="D37" s="123">
        <f>D39+D38</f>
        <v>217557.9</v>
      </c>
      <c r="E37" s="123">
        <f>E39+E38</f>
        <v>212198.8</v>
      </c>
      <c r="F37" s="123">
        <f>F39+F38</f>
        <v>235443.4</v>
      </c>
      <c r="G37" s="123">
        <f>G39+G38</f>
        <v>212198.8</v>
      </c>
      <c r="H37" s="237">
        <f>H39+H38</f>
        <v>0.23799999999999999</v>
      </c>
      <c r="I37" s="213">
        <f t="shared" si="3"/>
        <v>1</v>
      </c>
      <c r="J37" s="260">
        <f>G37-D37</f>
        <v>-5359.1</v>
      </c>
      <c r="K37" s="76">
        <f t="shared" si="6"/>
        <v>0.97499999999999998</v>
      </c>
      <c r="L37" s="96">
        <f t="shared" si="4"/>
        <v>-23244.6</v>
      </c>
      <c r="M37" s="21"/>
    </row>
    <row r="38" spans="1:13" s="23" customFormat="1" ht="60" customHeight="1" x14ac:dyDescent="0.25">
      <c r="A38" s="109" t="s">
        <v>218</v>
      </c>
      <c r="B38" s="108" t="s">
        <v>217</v>
      </c>
      <c r="C38" s="121">
        <v>0</v>
      </c>
      <c r="D38" s="35">
        <v>67927.899999999994</v>
      </c>
      <c r="E38" s="150">
        <v>62568.800000000003</v>
      </c>
      <c r="F38" s="35">
        <v>24039.9</v>
      </c>
      <c r="G38" s="35">
        <v>62568.800000000003</v>
      </c>
      <c r="H38" s="224">
        <f>G38/Всего_доходов_2003</f>
        <v>7.0000000000000007E-2</v>
      </c>
      <c r="I38" s="213">
        <v>0</v>
      </c>
      <c r="J38" s="93">
        <f>G38-D38</f>
        <v>-5359.1</v>
      </c>
      <c r="K38" s="92">
        <f t="shared" si="6"/>
        <v>0.92100000000000004</v>
      </c>
      <c r="L38" s="96">
        <f>G38-F38</f>
        <v>38528.9</v>
      </c>
    </row>
    <row r="39" spans="1:13" s="23" customFormat="1" ht="78.75" customHeight="1" x14ac:dyDescent="0.25">
      <c r="A39" s="109" t="s">
        <v>213</v>
      </c>
      <c r="B39" s="108" t="s">
        <v>214</v>
      </c>
      <c r="C39" s="121">
        <v>0</v>
      </c>
      <c r="D39" s="35">
        <v>149630</v>
      </c>
      <c r="E39" s="150">
        <v>149630</v>
      </c>
      <c r="F39" s="35">
        <v>211403.5</v>
      </c>
      <c r="G39" s="35">
        <v>149630</v>
      </c>
      <c r="H39" s="224">
        <f t="shared" si="7"/>
        <v>0.16800000000000001</v>
      </c>
      <c r="I39" s="213">
        <v>0</v>
      </c>
      <c r="J39" s="93">
        <f>G39-D39</f>
        <v>0</v>
      </c>
      <c r="K39" s="92">
        <f t="shared" si="6"/>
        <v>1</v>
      </c>
      <c r="L39" s="96">
        <f t="shared" si="4"/>
        <v>-61773.5</v>
      </c>
    </row>
    <row r="40" spans="1:13" s="23" customFormat="1" ht="13.5" customHeight="1" x14ac:dyDescent="0.25">
      <c r="A40" s="140" t="s">
        <v>142</v>
      </c>
      <c r="B40" s="141" t="s">
        <v>198</v>
      </c>
      <c r="C40" s="124">
        <f t="shared" ref="C40:G40" si="8">C41</f>
        <v>6820.5</v>
      </c>
      <c r="D40" s="124">
        <f t="shared" si="8"/>
        <v>7590.5</v>
      </c>
      <c r="E40" s="124">
        <f t="shared" si="8"/>
        <v>5115.3</v>
      </c>
      <c r="F40" s="124">
        <f t="shared" si="8"/>
        <v>6750.7</v>
      </c>
      <c r="G40" s="124">
        <f t="shared" si="8"/>
        <v>5115.3</v>
      </c>
      <c r="H40" s="262">
        <f>G40/Всего_доходов_2003</f>
        <v>6.0000000000000001E-3</v>
      </c>
      <c r="I40" s="213">
        <f t="shared" si="3"/>
        <v>1</v>
      </c>
      <c r="J40" s="256">
        <f>J41</f>
        <v>-2475.1999999999998</v>
      </c>
      <c r="K40" s="213">
        <f>G40/D40</f>
        <v>0.67400000000000004</v>
      </c>
      <c r="L40" s="249">
        <f t="shared" si="4"/>
        <v>-1635.4</v>
      </c>
    </row>
    <row r="41" spans="1:13" s="23" customFormat="1" ht="45" customHeight="1" x14ac:dyDescent="0.25">
      <c r="A41" s="109" t="s">
        <v>224</v>
      </c>
      <c r="B41" s="161" t="s">
        <v>216</v>
      </c>
      <c r="C41" s="121">
        <v>6820.5</v>
      </c>
      <c r="D41" s="35">
        <v>7590.5</v>
      </c>
      <c r="E41" s="150">
        <v>5115.3</v>
      </c>
      <c r="F41" s="35">
        <v>6750.7</v>
      </c>
      <c r="G41" s="35">
        <v>5115.3</v>
      </c>
      <c r="H41" s="178">
        <f>G41/Всего_доходов_2003</f>
        <v>6.0000000000000001E-3</v>
      </c>
      <c r="I41" s="213">
        <f t="shared" si="3"/>
        <v>1</v>
      </c>
      <c r="J41" s="254">
        <f>G41-D41</f>
        <v>-2475.1999999999998</v>
      </c>
      <c r="K41" s="247">
        <f>G41/D41</f>
        <v>0.67400000000000004</v>
      </c>
      <c r="L41" s="249">
        <f t="shared" si="4"/>
        <v>-1635.4</v>
      </c>
    </row>
    <row r="42" spans="1:13" s="19" customFormat="1" x14ac:dyDescent="0.2">
      <c r="A42" s="56" t="s">
        <v>142</v>
      </c>
      <c r="B42" s="51" t="s">
        <v>225</v>
      </c>
      <c r="C42" s="124">
        <f>C43</f>
        <v>0</v>
      </c>
      <c r="D42" s="124">
        <f>D43</f>
        <v>270000</v>
      </c>
      <c r="E42" s="124">
        <f>E43</f>
        <v>250582.7</v>
      </c>
      <c r="F42" s="124">
        <f>F43</f>
        <v>0</v>
      </c>
      <c r="G42" s="124">
        <f>G43</f>
        <v>250582.7</v>
      </c>
      <c r="H42" s="237">
        <f t="shared" si="7"/>
        <v>0.28199999999999997</v>
      </c>
      <c r="I42" s="213">
        <v>0</v>
      </c>
      <c r="J42" s="255">
        <f>J43</f>
        <v>-19417.3</v>
      </c>
      <c r="K42" s="214">
        <f>K43</f>
        <v>0.9</v>
      </c>
      <c r="L42" s="249">
        <f t="shared" si="4"/>
        <v>250582.7</v>
      </c>
      <c r="M42" s="21"/>
    </row>
    <row r="43" spans="1:13" s="19" customFormat="1" ht="27" x14ac:dyDescent="0.2">
      <c r="A43" s="54" t="s">
        <v>228</v>
      </c>
      <c r="B43" s="55" t="s">
        <v>226</v>
      </c>
      <c r="C43" s="121">
        <v>0</v>
      </c>
      <c r="D43" s="35">
        <v>270000</v>
      </c>
      <c r="E43" s="150">
        <v>250582.7</v>
      </c>
      <c r="F43" s="150">
        <v>0</v>
      </c>
      <c r="G43" s="150">
        <v>250582.7</v>
      </c>
      <c r="H43" s="224">
        <f t="shared" si="7"/>
        <v>0.28199999999999997</v>
      </c>
      <c r="I43" s="213">
        <v>0</v>
      </c>
      <c r="J43" s="257">
        <f>G43-D43</f>
        <v>-19417.3</v>
      </c>
      <c r="K43" s="259">
        <f>G43/D43</f>
        <v>0.92810000000000004</v>
      </c>
      <c r="L43" s="249">
        <f t="shared" si="4"/>
        <v>250582.7</v>
      </c>
      <c r="M43" s="21"/>
    </row>
    <row r="44" spans="1:13" s="19" customFormat="1" x14ac:dyDescent="0.2">
      <c r="A44" s="56" t="s">
        <v>261</v>
      </c>
      <c r="B44" s="51" t="s">
        <v>259</v>
      </c>
      <c r="C44" s="124">
        <f>C45</f>
        <v>0</v>
      </c>
      <c r="D44" s="124">
        <f t="shared" ref="D44:G44" si="9">D45</f>
        <v>700</v>
      </c>
      <c r="E44" s="124">
        <f t="shared" si="9"/>
        <v>700</v>
      </c>
      <c r="F44" s="124">
        <f t="shared" si="9"/>
        <v>0</v>
      </c>
      <c r="G44" s="124">
        <f t="shared" si="9"/>
        <v>700</v>
      </c>
      <c r="H44" s="237">
        <f t="shared" si="7"/>
        <v>1E-3</v>
      </c>
      <c r="I44" s="213">
        <f>I45</f>
        <v>0</v>
      </c>
      <c r="J44" s="258">
        <f>J45</f>
        <v>0</v>
      </c>
      <c r="K44" s="265">
        <f>K45</f>
        <v>1</v>
      </c>
      <c r="L44" s="249">
        <f>L45</f>
        <v>700</v>
      </c>
      <c r="M44" s="21"/>
    </row>
    <row r="45" spans="1:13" s="19" customFormat="1" ht="27" x14ac:dyDescent="0.2">
      <c r="A45" s="54" t="s">
        <v>262</v>
      </c>
      <c r="B45" s="55" t="s">
        <v>260</v>
      </c>
      <c r="C45" s="121">
        <v>0</v>
      </c>
      <c r="D45" s="35">
        <v>700</v>
      </c>
      <c r="E45" s="150">
        <v>700</v>
      </c>
      <c r="F45" s="150">
        <v>0</v>
      </c>
      <c r="G45" s="150">
        <v>700</v>
      </c>
      <c r="H45" s="224">
        <f t="shared" si="7"/>
        <v>1E-3</v>
      </c>
      <c r="I45" s="266">
        <v>0</v>
      </c>
      <c r="J45" s="257">
        <f>G45-D45</f>
        <v>0</v>
      </c>
      <c r="K45" s="259">
        <f>G45/D45</f>
        <v>1</v>
      </c>
      <c r="L45" s="249">
        <f>G45-F45</f>
        <v>700</v>
      </c>
      <c r="M45" s="21"/>
    </row>
    <row r="46" spans="1:13" s="19" customFormat="1" ht="71.25" customHeight="1" x14ac:dyDescent="0.2">
      <c r="A46" s="56" t="s">
        <v>239</v>
      </c>
      <c r="B46" s="51" t="s">
        <v>241</v>
      </c>
      <c r="C46" s="124">
        <f t="shared" ref="C46:H46" si="10">C47</f>
        <v>0</v>
      </c>
      <c r="D46" s="124">
        <f t="shared" si="10"/>
        <v>0</v>
      </c>
      <c r="E46" s="124">
        <f t="shared" si="10"/>
        <v>0</v>
      </c>
      <c r="F46" s="124">
        <f t="shared" si="10"/>
        <v>0</v>
      </c>
      <c r="G46" s="124">
        <f t="shared" si="10"/>
        <v>0.1</v>
      </c>
      <c r="H46" s="237">
        <f t="shared" si="10"/>
        <v>0</v>
      </c>
      <c r="I46" s="213">
        <v>0</v>
      </c>
      <c r="J46" s="258">
        <f>J47</f>
        <v>0.1</v>
      </c>
      <c r="K46" s="214">
        <f>K47</f>
        <v>0</v>
      </c>
      <c r="L46" s="249">
        <f>L47</f>
        <v>0.1</v>
      </c>
      <c r="M46" s="21"/>
    </row>
    <row r="47" spans="1:13" s="19" customFormat="1" ht="40.5" x14ac:dyDescent="0.2">
      <c r="A47" s="54" t="s">
        <v>240</v>
      </c>
      <c r="B47" s="55" t="s">
        <v>242</v>
      </c>
      <c r="C47" s="121">
        <v>0</v>
      </c>
      <c r="D47" s="35">
        <v>0</v>
      </c>
      <c r="E47" s="150">
        <v>0</v>
      </c>
      <c r="F47" s="150">
        <v>0</v>
      </c>
      <c r="G47" s="150">
        <v>0.1</v>
      </c>
      <c r="H47" s="224">
        <f>G47/Всего_доходов_2003</f>
        <v>0</v>
      </c>
      <c r="I47" s="213">
        <v>0</v>
      </c>
      <c r="J47" s="257">
        <f>G47-D47</f>
        <v>0.1</v>
      </c>
      <c r="K47" s="248">
        <v>0</v>
      </c>
      <c r="L47" s="253">
        <f>G47-F47</f>
        <v>0.1</v>
      </c>
      <c r="M47" s="21"/>
    </row>
    <row r="48" spans="1:13" s="24" customFormat="1" x14ac:dyDescent="0.2">
      <c r="A48" s="115"/>
      <c r="B48" s="233" t="s">
        <v>6</v>
      </c>
      <c r="C48" s="234">
        <f>C6+C34</f>
        <v>677032.5</v>
      </c>
      <c r="D48" s="234">
        <f>D6+D34</f>
        <v>1242465.2</v>
      </c>
      <c r="E48" s="234">
        <f>E6+E34</f>
        <v>893274.7</v>
      </c>
      <c r="F48" s="234">
        <f>F6+F34</f>
        <v>663671.4</v>
      </c>
      <c r="G48" s="234">
        <f>G6+G34</f>
        <v>888953.5</v>
      </c>
      <c r="H48" s="76">
        <f>G48/Всего_доходов_2003</f>
        <v>1</v>
      </c>
      <c r="I48" s="213">
        <f t="shared" si="3"/>
        <v>0.995</v>
      </c>
      <c r="J48" s="77">
        <f>G48-D48</f>
        <v>-353511.7</v>
      </c>
      <c r="K48" s="76">
        <f>G48/D48</f>
        <v>0.71499999999999997</v>
      </c>
      <c r="L48" s="235">
        <f t="shared" si="4"/>
        <v>225282.1</v>
      </c>
    </row>
    <row r="49" spans="1:12" s="12" customFormat="1" x14ac:dyDescent="0.2">
      <c r="A49" s="40"/>
      <c r="B49" s="4"/>
      <c r="C49" s="4"/>
      <c r="D49" s="171"/>
      <c r="E49" s="171"/>
      <c r="F49" s="175"/>
      <c r="G49" s="175"/>
      <c r="H49" s="179"/>
      <c r="I49" s="217"/>
      <c r="J49" s="180"/>
      <c r="K49" s="181"/>
      <c r="L49" s="175"/>
    </row>
    <row r="50" spans="1:12" ht="16.5" x14ac:dyDescent="0.2">
      <c r="A50" s="16" t="s">
        <v>10</v>
      </c>
      <c r="B50" s="125" t="s">
        <v>7</v>
      </c>
      <c r="C50" s="4"/>
      <c r="D50" s="252"/>
      <c r="E50" s="252"/>
      <c r="F50" s="6"/>
      <c r="G50" s="116"/>
      <c r="H50" s="182"/>
      <c r="I50" s="217"/>
      <c r="J50" s="183"/>
      <c r="K50" s="182"/>
      <c r="L50" s="6"/>
    </row>
    <row r="51" spans="1:12" s="24" customFormat="1" x14ac:dyDescent="0.2">
      <c r="A51" s="74" t="s">
        <v>21</v>
      </c>
      <c r="B51" s="236" t="s">
        <v>25</v>
      </c>
      <c r="C51" s="75">
        <f>C52+C53+C54+C57+C61+C62</f>
        <v>18160.8</v>
      </c>
      <c r="D51" s="75">
        <f>D52+D53+D54+D57+D61+D62+D60</f>
        <v>29822</v>
      </c>
      <c r="E51" s="75">
        <f t="shared" ref="E51:G51" si="11">E52+E53+E54+E57+E61+E62+E60</f>
        <v>22963.599999999999</v>
      </c>
      <c r="F51" s="75">
        <f t="shared" si="11"/>
        <v>10392.799999999999</v>
      </c>
      <c r="G51" s="75">
        <f t="shared" si="11"/>
        <v>22403.4</v>
      </c>
      <c r="H51" s="76">
        <f>G51/G206</f>
        <v>2.4E-2</v>
      </c>
      <c r="I51" s="213">
        <f t="shared" si="3"/>
        <v>0.97599999999999998</v>
      </c>
      <c r="J51" s="77">
        <f>G51-D51</f>
        <v>-7418.6</v>
      </c>
      <c r="K51" s="76">
        <f>G51/D51</f>
        <v>0.751</v>
      </c>
      <c r="L51" s="78">
        <f>G51-F51</f>
        <v>12010.6</v>
      </c>
    </row>
    <row r="52" spans="1:12" ht="40.5" x14ac:dyDescent="0.2">
      <c r="A52" s="15" t="s">
        <v>46</v>
      </c>
      <c r="B52" s="9" t="s">
        <v>54</v>
      </c>
      <c r="C52" s="100">
        <v>1747.4</v>
      </c>
      <c r="D52" s="173">
        <v>2549.4</v>
      </c>
      <c r="E52" s="173">
        <v>2023.2</v>
      </c>
      <c r="F52" s="6">
        <v>1167.2</v>
      </c>
      <c r="G52" s="173">
        <v>2023.2</v>
      </c>
      <c r="H52" s="196">
        <f>G52/$G$206</f>
        <v>2E-3</v>
      </c>
      <c r="I52" s="217">
        <f t="shared" si="3"/>
        <v>1</v>
      </c>
      <c r="J52" s="197">
        <f>G52-D52</f>
        <v>-526.20000000000005</v>
      </c>
      <c r="K52" s="196">
        <f>G52/D52</f>
        <v>0.79400000000000004</v>
      </c>
      <c r="L52" s="147">
        <f>G52-F52</f>
        <v>856</v>
      </c>
    </row>
    <row r="53" spans="1:12" ht="40.5" x14ac:dyDescent="0.2">
      <c r="A53" s="15" t="s">
        <v>47</v>
      </c>
      <c r="B53" s="9" t="s">
        <v>121</v>
      </c>
      <c r="C53" s="100">
        <v>8798</v>
      </c>
      <c r="D53" s="173">
        <v>10459.5</v>
      </c>
      <c r="E53" s="173">
        <v>7636.8</v>
      </c>
      <c r="F53" s="6">
        <v>5463.4</v>
      </c>
      <c r="G53" s="173">
        <v>7636.8</v>
      </c>
      <c r="H53" s="196">
        <f>G53/$G$206</f>
        <v>8.0000000000000002E-3</v>
      </c>
      <c r="I53" s="217">
        <f t="shared" si="3"/>
        <v>1</v>
      </c>
      <c r="J53" s="197">
        <f>G53-D53</f>
        <v>-2822.7</v>
      </c>
      <c r="K53" s="196">
        <f>G53/D53</f>
        <v>0.73</v>
      </c>
      <c r="L53" s="147">
        <f>G53-F53</f>
        <v>2173.4</v>
      </c>
    </row>
    <row r="54" spans="1:12" ht="54" x14ac:dyDescent="0.2">
      <c r="A54" s="15" t="s">
        <v>143</v>
      </c>
      <c r="B54" s="9" t="s">
        <v>122</v>
      </c>
      <c r="C54" s="100">
        <v>4044.3</v>
      </c>
      <c r="D54" s="173">
        <v>4425.3</v>
      </c>
      <c r="E54" s="173">
        <v>3501</v>
      </c>
      <c r="F54" s="6">
        <v>2230.6</v>
      </c>
      <c r="G54" s="173">
        <v>3501</v>
      </c>
      <c r="H54" s="196">
        <f>G54/$G$206</f>
        <v>4.0000000000000001E-3</v>
      </c>
      <c r="I54" s="217">
        <f t="shared" si="3"/>
        <v>1</v>
      </c>
      <c r="J54" s="197">
        <f>G54-D54</f>
        <v>-924.3</v>
      </c>
      <c r="K54" s="196">
        <f>G54/D54</f>
        <v>0.79100000000000004</v>
      </c>
      <c r="L54" s="147">
        <f>G54-F54</f>
        <v>1270.4000000000001</v>
      </c>
    </row>
    <row r="55" spans="1:12" x14ac:dyDescent="0.2">
      <c r="A55" s="15"/>
      <c r="B55" s="9" t="s">
        <v>27</v>
      </c>
      <c r="C55" s="100"/>
      <c r="D55" s="173"/>
      <c r="E55" s="173"/>
      <c r="F55" s="6"/>
      <c r="G55" s="173"/>
      <c r="H55" s="196"/>
      <c r="I55" s="217"/>
      <c r="J55" s="197"/>
      <c r="K55" s="196"/>
      <c r="L55" s="116"/>
    </row>
    <row r="56" spans="1:12" s="39" customFormat="1" ht="40.5" x14ac:dyDescent="0.2">
      <c r="A56" s="239" t="s">
        <v>229</v>
      </c>
      <c r="B56" s="34" t="s">
        <v>204</v>
      </c>
      <c r="C56" s="127">
        <v>4044.3</v>
      </c>
      <c r="D56" s="174">
        <v>4425.3</v>
      </c>
      <c r="E56" s="174">
        <v>3501</v>
      </c>
      <c r="F56" s="174">
        <v>2224.6</v>
      </c>
      <c r="G56" s="174">
        <v>3501</v>
      </c>
      <c r="H56" s="224">
        <f t="shared" ref="H56:H62" si="12">G56/$G$206</f>
        <v>4.0000000000000001E-3</v>
      </c>
      <c r="I56" s="217">
        <f t="shared" si="3"/>
        <v>1</v>
      </c>
      <c r="J56" s="223">
        <f t="shared" ref="J56:J62" si="13">G56-D56</f>
        <v>-924.3</v>
      </c>
      <c r="K56" s="224">
        <f>G56/D56</f>
        <v>0.79100000000000004</v>
      </c>
      <c r="L56" s="187">
        <f t="shared" ref="L56:L62" si="14">G56-F56</f>
        <v>1276.4000000000001</v>
      </c>
    </row>
    <row r="57" spans="1:12" ht="40.5" hidden="1" x14ac:dyDescent="0.2">
      <c r="A57" s="15" t="s">
        <v>56</v>
      </c>
      <c r="B57" s="9" t="s">
        <v>123</v>
      </c>
      <c r="C57" s="100">
        <v>0</v>
      </c>
      <c r="D57" s="173">
        <v>0</v>
      </c>
      <c r="E57" s="173"/>
      <c r="F57" s="6">
        <v>0</v>
      </c>
      <c r="G57" s="173"/>
      <c r="H57" s="224">
        <f t="shared" si="12"/>
        <v>0</v>
      </c>
      <c r="I57" s="217" t="e">
        <f t="shared" si="3"/>
        <v>#DIV/0!</v>
      </c>
      <c r="J57" s="223">
        <f t="shared" si="13"/>
        <v>0</v>
      </c>
      <c r="K57" s="224" t="e">
        <f>G57/D57</f>
        <v>#DIV/0!</v>
      </c>
      <c r="L57" s="187">
        <f t="shared" si="14"/>
        <v>0</v>
      </c>
    </row>
    <row r="58" spans="1:12" ht="13.5" hidden="1" customHeight="1" x14ac:dyDescent="0.2">
      <c r="A58" s="15"/>
      <c r="B58" s="9" t="s">
        <v>27</v>
      </c>
      <c r="C58" s="100"/>
      <c r="D58" s="173"/>
      <c r="E58" s="173"/>
      <c r="F58" s="6"/>
      <c r="G58" s="173"/>
      <c r="H58" s="224">
        <f t="shared" si="12"/>
        <v>0</v>
      </c>
      <c r="I58" s="217" t="e">
        <f t="shared" si="3"/>
        <v>#DIV/0!</v>
      </c>
      <c r="J58" s="223">
        <f t="shared" si="13"/>
        <v>0</v>
      </c>
      <c r="K58" s="224" t="e">
        <f>G58/D58</f>
        <v>#DIV/0!</v>
      </c>
      <c r="L58" s="187">
        <f t="shared" si="14"/>
        <v>0</v>
      </c>
    </row>
    <row r="59" spans="1:12" s="39" customFormat="1" ht="54" hidden="1" customHeight="1" x14ac:dyDescent="0.2">
      <c r="A59" s="15"/>
      <c r="B59" s="34" t="s">
        <v>139</v>
      </c>
      <c r="C59" s="127">
        <v>0</v>
      </c>
      <c r="D59" s="174">
        <v>0</v>
      </c>
      <c r="E59" s="174"/>
      <c r="F59" s="174">
        <v>0</v>
      </c>
      <c r="G59" s="174"/>
      <c r="H59" s="224">
        <f t="shared" si="12"/>
        <v>0</v>
      </c>
      <c r="I59" s="217" t="e">
        <f t="shared" si="3"/>
        <v>#DIV/0!</v>
      </c>
      <c r="J59" s="223">
        <f t="shared" si="13"/>
        <v>0</v>
      </c>
      <c r="K59" s="224" t="e">
        <f>G59/D59</f>
        <v>#DIV/0!</v>
      </c>
      <c r="L59" s="187">
        <f t="shared" si="14"/>
        <v>0</v>
      </c>
    </row>
    <row r="60" spans="1:12" s="39" customFormat="1" ht="27" x14ac:dyDescent="0.2">
      <c r="A60" s="15" t="s">
        <v>243</v>
      </c>
      <c r="B60" s="34" t="s">
        <v>244</v>
      </c>
      <c r="C60" s="127">
        <v>0</v>
      </c>
      <c r="D60" s="174">
        <v>7588.4</v>
      </c>
      <c r="E60" s="174">
        <v>7588.3</v>
      </c>
      <c r="F60" s="174">
        <v>0</v>
      </c>
      <c r="G60" s="174">
        <f>7588.3-560.2</f>
        <v>7028.1</v>
      </c>
      <c r="H60" s="224">
        <f t="shared" si="12"/>
        <v>7.0000000000000001E-3</v>
      </c>
      <c r="I60" s="217">
        <v>0</v>
      </c>
      <c r="J60" s="223">
        <f t="shared" si="13"/>
        <v>-560.29999999999995</v>
      </c>
      <c r="K60" s="224">
        <f>G60/D60</f>
        <v>0.92600000000000005</v>
      </c>
      <c r="L60" s="187">
        <f t="shared" si="14"/>
        <v>7028.1</v>
      </c>
    </row>
    <row r="61" spans="1:12" x14ac:dyDescent="0.2">
      <c r="A61" s="15" t="s">
        <v>73</v>
      </c>
      <c r="B61" s="9" t="s">
        <v>23</v>
      </c>
      <c r="C61" s="100">
        <v>1000</v>
      </c>
      <c r="D61" s="173">
        <v>0</v>
      </c>
      <c r="E61" s="173">
        <v>0</v>
      </c>
      <c r="F61" s="6">
        <v>0</v>
      </c>
      <c r="G61" s="173">
        <v>0</v>
      </c>
      <c r="H61" s="196">
        <f t="shared" si="12"/>
        <v>0</v>
      </c>
      <c r="I61" s="217">
        <v>0</v>
      </c>
      <c r="J61" s="197">
        <f t="shared" si="13"/>
        <v>0</v>
      </c>
      <c r="K61" s="196">
        <v>0</v>
      </c>
      <c r="L61" s="116">
        <f t="shared" si="14"/>
        <v>0</v>
      </c>
    </row>
    <row r="62" spans="1:12" s="1" customFormat="1" x14ac:dyDescent="0.2">
      <c r="A62" s="15" t="s">
        <v>77</v>
      </c>
      <c r="B62" s="9" t="s">
        <v>124</v>
      </c>
      <c r="C62" s="100">
        <v>2571.1</v>
      </c>
      <c r="D62" s="173">
        <v>4799.3999999999996</v>
      </c>
      <c r="E62" s="173">
        <v>2214.3000000000002</v>
      </c>
      <c r="F62" s="6">
        <v>1531.6</v>
      </c>
      <c r="G62" s="173">
        <v>2214.3000000000002</v>
      </c>
      <c r="H62" s="196">
        <f t="shared" si="12"/>
        <v>2E-3</v>
      </c>
      <c r="I62" s="217">
        <f t="shared" si="3"/>
        <v>1</v>
      </c>
      <c r="J62" s="197">
        <f t="shared" si="13"/>
        <v>-2585.1</v>
      </c>
      <c r="K62" s="196">
        <f>G62/D62</f>
        <v>0.46100000000000002</v>
      </c>
      <c r="L62" s="116">
        <f t="shared" si="14"/>
        <v>682.7</v>
      </c>
    </row>
    <row r="63" spans="1:12" s="1" customFormat="1" ht="13.5" customHeight="1" x14ac:dyDescent="0.2">
      <c r="A63" s="15"/>
      <c r="B63" s="7" t="s">
        <v>27</v>
      </c>
      <c r="C63" s="100"/>
      <c r="D63" s="173"/>
      <c r="E63" s="173"/>
      <c r="F63" s="6"/>
      <c r="G63" s="173"/>
      <c r="H63" s="196"/>
      <c r="I63" s="217"/>
      <c r="J63" s="197"/>
      <c r="K63" s="196"/>
      <c r="L63" s="116"/>
    </row>
    <row r="64" spans="1:12" s="1" customFormat="1" ht="40.5" hidden="1" customHeight="1" x14ac:dyDescent="0.2">
      <c r="A64" s="15"/>
      <c r="B64" s="8" t="s">
        <v>102</v>
      </c>
      <c r="C64" s="100"/>
      <c r="D64" s="173"/>
      <c r="E64" s="173"/>
      <c r="F64" s="6"/>
      <c r="G64" s="173"/>
      <c r="H64" s="196">
        <f>G64/$G$206</f>
        <v>0</v>
      </c>
      <c r="I64" s="217"/>
      <c r="J64" s="197">
        <f>G64-D64</f>
        <v>0</v>
      </c>
      <c r="K64" s="196" t="e">
        <f>G64/D64</f>
        <v>#DIV/0!</v>
      </c>
      <c r="L64" s="116">
        <f>G64-F64</f>
        <v>0</v>
      </c>
    </row>
    <row r="65" spans="1:12" s="1" customFormat="1" ht="13.5" hidden="1" customHeight="1" x14ac:dyDescent="0.2">
      <c r="A65" s="15"/>
      <c r="B65" s="8" t="s">
        <v>103</v>
      </c>
      <c r="C65" s="100"/>
      <c r="D65" s="173"/>
      <c r="E65" s="173"/>
      <c r="F65" s="6"/>
      <c r="G65" s="173"/>
      <c r="H65" s="196">
        <f>G65/$G$206</f>
        <v>0</v>
      </c>
      <c r="I65" s="217"/>
      <c r="J65" s="197">
        <f>G65-D65</f>
        <v>0</v>
      </c>
      <c r="K65" s="196" t="e">
        <f>G65/D65</f>
        <v>#DIV/0!</v>
      </c>
      <c r="L65" s="116">
        <f>G65-F65</f>
        <v>0</v>
      </c>
    </row>
    <row r="66" spans="1:12" s="1" customFormat="1" x14ac:dyDescent="0.2">
      <c r="A66" s="104"/>
      <c r="B66" s="134" t="s">
        <v>129</v>
      </c>
      <c r="C66" s="110"/>
      <c r="D66" s="173"/>
      <c r="E66" s="173"/>
      <c r="F66" s="6"/>
      <c r="G66" s="173"/>
      <c r="H66" s="196"/>
      <c r="I66" s="217"/>
      <c r="J66" s="197"/>
      <c r="K66" s="196"/>
      <c r="L66" s="116"/>
    </row>
    <row r="67" spans="1:12" x14ac:dyDescent="0.2">
      <c r="A67" s="97"/>
      <c r="B67" s="98" t="s">
        <v>104</v>
      </c>
      <c r="C67" s="110">
        <v>9745.4</v>
      </c>
      <c r="D67" s="6">
        <v>11899.5</v>
      </c>
      <c r="E67" s="6">
        <v>9043</v>
      </c>
      <c r="F67" s="6">
        <v>6130.2</v>
      </c>
      <c r="G67" s="6">
        <v>9043</v>
      </c>
      <c r="H67" s="196">
        <f>G67/$G$206</f>
        <v>0.01</v>
      </c>
      <c r="I67" s="217">
        <f t="shared" si="3"/>
        <v>1</v>
      </c>
      <c r="J67" s="197">
        <f>G67-D67</f>
        <v>-2856.5</v>
      </c>
      <c r="K67" s="196">
        <f>G67/D67</f>
        <v>0.76</v>
      </c>
      <c r="L67" s="116">
        <f>G67-F67</f>
        <v>2912.8</v>
      </c>
    </row>
    <row r="68" spans="1:12" hidden="1" x14ac:dyDescent="0.2">
      <c r="A68" s="104"/>
      <c r="B68" s="98" t="s">
        <v>107</v>
      </c>
      <c r="C68" s="110">
        <v>0</v>
      </c>
      <c r="D68" s="6">
        <v>0</v>
      </c>
      <c r="E68" s="6"/>
      <c r="F68" s="6">
        <v>0</v>
      </c>
      <c r="G68" s="6"/>
      <c r="H68" s="196">
        <f>G68/$G$206</f>
        <v>0</v>
      </c>
      <c r="I68" s="217" t="e">
        <f t="shared" si="3"/>
        <v>#DIV/0!</v>
      </c>
      <c r="J68" s="197">
        <f>G68-D68</f>
        <v>0</v>
      </c>
      <c r="K68" s="196" t="str">
        <f>IF(G68=0,"0,0%", G68/D68)</f>
        <v>0,0%</v>
      </c>
      <c r="L68" s="116">
        <f>G68-F68</f>
        <v>0</v>
      </c>
    </row>
    <row r="69" spans="1:12" x14ac:dyDescent="0.2">
      <c r="A69" s="97"/>
      <c r="B69" s="113" t="s">
        <v>149</v>
      </c>
      <c r="C69" s="110">
        <v>7152.5</v>
      </c>
      <c r="D69" s="173">
        <v>8231</v>
      </c>
      <c r="E69" s="173">
        <v>5005.8</v>
      </c>
      <c r="F69" s="173">
        <v>1190.4000000000001</v>
      </c>
      <c r="G69" s="173">
        <v>5005.8</v>
      </c>
      <c r="H69" s="196">
        <f>G69/$G$206</f>
        <v>5.0000000000000001E-3</v>
      </c>
      <c r="I69" s="217">
        <f t="shared" si="3"/>
        <v>1</v>
      </c>
      <c r="J69" s="197">
        <f>G69-D69</f>
        <v>-3225.2</v>
      </c>
      <c r="K69" s="196">
        <f>G69/D69</f>
        <v>0.60799999999999998</v>
      </c>
      <c r="L69" s="116">
        <f>G69-F69</f>
        <v>3815.4</v>
      </c>
    </row>
    <row r="70" spans="1:12" s="24" customFormat="1" ht="27" x14ac:dyDescent="0.2">
      <c r="A70" s="74" t="s">
        <v>93</v>
      </c>
      <c r="B70" s="79" t="s">
        <v>94</v>
      </c>
      <c r="C70" s="75">
        <f>C72+C74</f>
        <v>11606.9</v>
      </c>
      <c r="D70" s="75">
        <f>D72+D74</f>
        <v>11606.9</v>
      </c>
      <c r="E70" s="75">
        <f>E72+E74</f>
        <v>9334.2999999999993</v>
      </c>
      <c r="F70" s="75">
        <f>F72+F74</f>
        <v>9297.4</v>
      </c>
      <c r="G70" s="75">
        <f>G72+G74</f>
        <v>9334.2999999999993</v>
      </c>
      <c r="H70" s="76">
        <f>G70/$G$206</f>
        <v>0.01</v>
      </c>
      <c r="I70" s="213">
        <f t="shared" ref="I70:I134" si="15">G70/E70</f>
        <v>1</v>
      </c>
      <c r="J70" s="77">
        <f>G70-D70</f>
        <v>-2272.6</v>
      </c>
      <c r="K70" s="76">
        <f>G70/D70</f>
        <v>0.80400000000000005</v>
      </c>
      <c r="L70" s="78">
        <f>G70-F70</f>
        <v>36.9</v>
      </c>
    </row>
    <row r="71" spans="1:12" s="24" customFormat="1" x14ac:dyDescent="0.2">
      <c r="A71" s="17"/>
      <c r="B71" s="142" t="s">
        <v>145</v>
      </c>
      <c r="C71" s="156"/>
      <c r="D71" s="184"/>
      <c r="E71" s="184"/>
      <c r="F71" s="184"/>
      <c r="G71" s="184"/>
      <c r="H71" s="176"/>
      <c r="I71" s="217"/>
      <c r="J71" s="177"/>
      <c r="K71" s="176"/>
      <c r="L71" s="185"/>
    </row>
    <row r="72" spans="1:12" s="39" customFormat="1" ht="40.5" hidden="1" customHeight="1" x14ac:dyDescent="0.2">
      <c r="A72" s="15" t="s">
        <v>144</v>
      </c>
      <c r="B72" s="18" t="s">
        <v>114</v>
      </c>
      <c r="C72" s="128">
        <v>0</v>
      </c>
      <c r="D72" s="169">
        <v>0</v>
      </c>
      <c r="E72" s="169"/>
      <c r="F72" s="169">
        <v>0</v>
      </c>
      <c r="G72" s="169"/>
      <c r="H72" s="167">
        <f>G72/$G$206</f>
        <v>0</v>
      </c>
      <c r="I72" s="213" t="e">
        <f t="shared" si="15"/>
        <v>#DIV/0!</v>
      </c>
      <c r="J72" s="168">
        <f>G72-D72</f>
        <v>0</v>
      </c>
      <c r="K72" s="167" t="e">
        <f>G72/D72</f>
        <v>#DIV/0!</v>
      </c>
      <c r="L72" s="163">
        <f>G72-F72</f>
        <v>0</v>
      </c>
    </row>
    <row r="73" spans="1:12" s="39" customFormat="1" ht="13.5" hidden="1" customHeight="1" x14ac:dyDescent="0.2">
      <c r="A73" s="15"/>
      <c r="B73" s="7" t="s">
        <v>27</v>
      </c>
      <c r="C73" s="128"/>
      <c r="D73" s="169"/>
      <c r="E73" s="169"/>
      <c r="F73" s="164"/>
      <c r="G73" s="169"/>
      <c r="H73" s="167"/>
      <c r="I73" s="213" t="e">
        <f t="shared" si="15"/>
        <v>#DIV/0!</v>
      </c>
      <c r="J73" s="168"/>
      <c r="K73" s="167"/>
      <c r="L73" s="163"/>
    </row>
    <row r="74" spans="1:12" s="39" customFormat="1" ht="40.5" x14ac:dyDescent="0.2">
      <c r="A74" s="15" t="s">
        <v>144</v>
      </c>
      <c r="B74" s="34" t="s">
        <v>146</v>
      </c>
      <c r="C74" s="127">
        <v>11606.9</v>
      </c>
      <c r="D74" s="174">
        <v>11606.9</v>
      </c>
      <c r="E74" s="174">
        <v>9334.2999999999993</v>
      </c>
      <c r="F74" s="174">
        <v>9297.4</v>
      </c>
      <c r="G74" s="174">
        <v>9334.2999999999993</v>
      </c>
      <c r="H74" s="224">
        <f>G74/$G$206</f>
        <v>0.01</v>
      </c>
      <c r="I74" s="217">
        <f t="shared" si="15"/>
        <v>1</v>
      </c>
      <c r="J74" s="223">
        <f>G74-D74</f>
        <v>-2272.6</v>
      </c>
      <c r="K74" s="224">
        <f>G74/D74</f>
        <v>0.80400000000000005</v>
      </c>
      <c r="L74" s="187">
        <f>G74-F74</f>
        <v>36.9</v>
      </c>
    </row>
    <row r="75" spans="1:12" s="39" customFormat="1" ht="13.5" hidden="1" customHeight="1" x14ac:dyDescent="0.2">
      <c r="A75" s="104"/>
      <c r="B75" s="134" t="s">
        <v>130</v>
      </c>
      <c r="C75" s="111"/>
      <c r="D75" s="186"/>
      <c r="E75" s="186"/>
      <c r="F75" s="164"/>
      <c r="G75" s="186"/>
      <c r="H75" s="196"/>
      <c r="I75" s="213" t="e">
        <f t="shared" si="15"/>
        <v>#DIV/0!</v>
      </c>
      <c r="J75" s="197"/>
      <c r="K75" s="196"/>
      <c r="L75" s="116"/>
    </row>
    <row r="76" spans="1:12" s="39" customFormat="1" ht="13.5" hidden="1" customHeight="1" x14ac:dyDescent="0.2">
      <c r="A76" s="104"/>
      <c r="B76" s="113" t="s">
        <v>113</v>
      </c>
      <c r="C76" s="111"/>
      <c r="D76" s="186"/>
      <c r="E76" s="186"/>
      <c r="F76" s="164">
        <v>0</v>
      </c>
      <c r="G76" s="186"/>
      <c r="H76" s="196">
        <f>G76/$G$206</f>
        <v>0</v>
      </c>
      <c r="I76" s="213" t="e">
        <f t="shared" si="15"/>
        <v>#DIV/0!</v>
      </c>
      <c r="J76" s="197">
        <f>G76-D76</f>
        <v>0</v>
      </c>
      <c r="K76" s="196" t="e">
        <f>G76/D76</f>
        <v>#DIV/0!</v>
      </c>
      <c r="L76" s="116">
        <f>G76-F76</f>
        <v>0</v>
      </c>
    </row>
    <row r="77" spans="1:12" s="24" customFormat="1" x14ac:dyDescent="0.2">
      <c r="A77" s="74" t="s">
        <v>24</v>
      </c>
      <c r="B77" s="228" t="s">
        <v>26</v>
      </c>
      <c r="C77" s="229">
        <f>C78+C82+C102</f>
        <v>297878</v>
      </c>
      <c r="D77" s="229">
        <f>D78+D82+D102</f>
        <v>802481.1</v>
      </c>
      <c r="E77" s="229">
        <f>E78+E82+E102</f>
        <v>624339.69999999995</v>
      </c>
      <c r="F77" s="229">
        <f>F78+F82+F102</f>
        <v>388381.3</v>
      </c>
      <c r="G77" s="229">
        <f>G78+G82+G102</f>
        <v>624339.69999999995</v>
      </c>
      <c r="H77" s="76">
        <f>G77/$G$206</f>
        <v>0.66</v>
      </c>
      <c r="I77" s="213">
        <f t="shared" si="15"/>
        <v>1</v>
      </c>
      <c r="J77" s="231">
        <f>G77-D77</f>
        <v>-178141.4</v>
      </c>
      <c r="K77" s="230">
        <f>G77/D77</f>
        <v>0.77800000000000002</v>
      </c>
      <c r="L77" s="232">
        <f>G77-F77</f>
        <v>235958.39999999999</v>
      </c>
    </row>
    <row r="78" spans="1:12" x14ac:dyDescent="0.2">
      <c r="A78" s="3" t="s">
        <v>48</v>
      </c>
      <c r="B78" s="8" t="s">
        <v>95</v>
      </c>
      <c r="C78" s="99">
        <f>C80</f>
        <v>25000</v>
      </c>
      <c r="D78" s="116">
        <f>D80</f>
        <v>24000</v>
      </c>
      <c r="E78" s="116">
        <f>E80</f>
        <v>20164.400000000001</v>
      </c>
      <c r="F78" s="116">
        <f>F80</f>
        <v>18923.8</v>
      </c>
      <c r="G78" s="116">
        <f>G80</f>
        <v>20164.400000000001</v>
      </c>
      <c r="H78" s="196">
        <f>G78/$G$206</f>
        <v>2.1000000000000001E-2</v>
      </c>
      <c r="I78" s="217">
        <f t="shared" si="15"/>
        <v>1</v>
      </c>
      <c r="J78" s="197">
        <f>G78-D78</f>
        <v>-3835.6</v>
      </c>
      <c r="K78" s="196">
        <f>G78/D78</f>
        <v>0.84</v>
      </c>
      <c r="L78" s="116">
        <f>G78-F78</f>
        <v>1240.5999999999999</v>
      </c>
    </row>
    <row r="79" spans="1:12" x14ac:dyDescent="0.2">
      <c r="A79" s="3"/>
      <c r="B79" s="7" t="s">
        <v>27</v>
      </c>
      <c r="C79" s="99"/>
      <c r="D79" s="6"/>
      <c r="E79" s="6"/>
      <c r="F79" s="209"/>
      <c r="G79" s="6"/>
      <c r="H79" s="196"/>
      <c r="I79" s="217"/>
      <c r="J79" s="197"/>
      <c r="K79" s="196"/>
      <c r="L79" s="116"/>
    </row>
    <row r="80" spans="1:12" ht="54" x14ac:dyDescent="0.2">
      <c r="A80" s="3"/>
      <c r="B80" s="8" t="s">
        <v>117</v>
      </c>
      <c r="C80" s="99">
        <v>25000</v>
      </c>
      <c r="D80" s="6">
        <v>24000</v>
      </c>
      <c r="E80" s="6">
        <v>20164.400000000001</v>
      </c>
      <c r="F80" s="6">
        <v>18923.8</v>
      </c>
      <c r="G80" s="6">
        <v>20164.400000000001</v>
      </c>
      <c r="H80" s="196">
        <f>G80/$G$206</f>
        <v>2.1000000000000001E-2</v>
      </c>
      <c r="I80" s="217">
        <f t="shared" si="15"/>
        <v>1</v>
      </c>
      <c r="J80" s="197">
        <f>G80-D80</f>
        <v>-3835.6</v>
      </c>
      <c r="K80" s="196">
        <f>G80/D80</f>
        <v>0.84</v>
      </c>
      <c r="L80" s="116">
        <f>G80-F80</f>
        <v>1240.5999999999999</v>
      </c>
    </row>
    <row r="81" spans="1:12" s="39" customFormat="1" ht="13.5" hidden="1" customHeight="1" x14ac:dyDescent="0.2">
      <c r="A81" s="15"/>
      <c r="B81" s="34" t="s">
        <v>140</v>
      </c>
      <c r="C81" s="127"/>
      <c r="D81" s="174"/>
      <c r="E81" s="174"/>
      <c r="F81" s="174"/>
      <c r="G81" s="174"/>
      <c r="H81" s="224">
        <f>G81/$G$206</f>
        <v>0</v>
      </c>
      <c r="I81" s="217" t="e">
        <f t="shared" si="15"/>
        <v>#DIV/0!</v>
      </c>
      <c r="J81" s="223">
        <f>G81-D81</f>
        <v>0</v>
      </c>
      <c r="K81" s="224" t="e">
        <f>G81/D81</f>
        <v>#DIV/0!</v>
      </c>
      <c r="L81" s="187">
        <f>G81-F81</f>
        <v>0</v>
      </c>
    </row>
    <row r="82" spans="1:12" s="1" customFormat="1" x14ac:dyDescent="0.2">
      <c r="A82" s="3" t="s">
        <v>96</v>
      </c>
      <c r="B82" s="8" t="s">
        <v>97</v>
      </c>
      <c r="C82" s="99">
        <f>C84+C99</f>
        <v>266444.7</v>
      </c>
      <c r="D82" s="6">
        <f>D84+D99+D98</f>
        <v>769628.4</v>
      </c>
      <c r="E82" s="6">
        <f t="shared" ref="E82:G82" si="16">E84+E99+E98</f>
        <v>599828</v>
      </c>
      <c r="F82" s="6">
        <f t="shared" si="16"/>
        <v>367501.3</v>
      </c>
      <c r="G82" s="6">
        <f t="shared" si="16"/>
        <v>599828</v>
      </c>
      <c r="H82" s="196">
        <f>G82/$G$206</f>
        <v>0.63400000000000001</v>
      </c>
      <c r="I82" s="217">
        <f t="shared" si="15"/>
        <v>1</v>
      </c>
      <c r="J82" s="197">
        <f>G82-D82</f>
        <v>-169800.4</v>
      </c>
      <c r="K82" s="196">
        <f>G82/D82</f>
        <v>0.77900000000000003</v>
      </c>
      <c r="L82" s="116">
        <f>G82-F82</f>
        <v>232326.7</v>
      </c>
    </row>
    <row r="83" spans="1:12" s="1" customFormat="1" x14ac:dyDescent="0.2">
      <c r="A83" s="3"/>
      <c r="B83" s="7" t="s">
        <v>187</v>
      </c>
      <c r="C83" s="99"/>
      <c r="D83" s="6"/>
      <c r="E83" s="6"/>
      <c r="F83" s="210"/>
      <c r="G83" s="6"/>
      <c r="H83" s="196"/>
      <c r="I83" s="217"/>
      <c r="J83" s="197"/>
      <c r="K83" s="196"/>
      <c r="L83" s="116"/>
    </row>
    <row r="84" spans="1:12" s="1" customFormat="1" ht="27" x14ac:dyDescent="0.2">
      <c r="A84" s="3"/>
      <c r="B84" s="8" t="s">
        <v>202</v>
      </c>
      <c r="C84" s="106">
        <v>240614.8</v>
      </c>
      <c r="D84" s="6">
        <f>52513.6+232473.9</f>
        <v>284987.5</v>
      </c>
      <c r="E84" s="6">
        <f>21144.2+150014.7</f>
        <v>171158.9</v>
      </c>
      <c r="F84" s="6">
        <v>141926.70000000001</v>
      </c>
      <c r="G84" s="6">
        <v>171158.9</v>
      </c>
      <c r="H84" s="196">
        <f>G84/$G$206</f>
        <v>0.18099999999999999</v>
      </c>
      <c r="I84" s="217">
        <f t="shared" si="15"/>
        <v>1</v>
      </c>
      <c r="J84" s="197">
        <f>G84-D84</f>
        <v>-113828.6</v>
      </c>
      <c r="K84" s="196">
        <f>G84/D84</f>
        <v>0.60099999999999998</v>
      </c>
      <c r="L84" s="116">
        <f>G84-F84</f>
        <v>29232.2</v>
      </c>
    </row>
    <row r="85" spans="1:12" s="1" customFormat="1" ht="67.5" hidden="1" customHeight="1" x14ac:dyDescent="0.2">
      <c r="A85" s="3"/>
      <c r="B85" s="8" t="s">
        <v>127</v>
      </c>
      <c r="C85" s="99"/>
      <c r="D85" s="6"/>
      <c r="E85" s="6"/>
      <c r="F85" s="6">
        <v>0</v>
      </c>
      <c r="G85" s="6"/>
      <c r="H85" s="196">
        <f>G85/$G$206</f>
        <v>0</v>
      </c>
      <c r="I85" s="213" t="e">
        <f t="shared" si="15"/>
        <v>#DIV/0!</v>
      </c>
      <c r="J85" s="197">
        <f>G85-D85</f>
        <v>0</v>
      </c>
      <c r="K85" s="196" t="e">
        <f>G85/D85</f>
        <v>#DIV/0!</v>
      </c>
      <c r="L85" s="116">
        <f>G85-F85</f>
        <v>0</v>
      </c>
    </row>
    <row r="86" spans="1:12" s="1" customFormat="1" ht="54" hidden="1" customHeight="1" x14ac:dyDescent="0.2">
      <c r="A86" s="3"/>
      <c r="B86" s="8" t="s">
        <v>128</v>
      </c>
      <c r="C86" s="99"/>
      <c r="D86" s="6"/>
      <c r="E86" s="6"/>
      <c r="F86" s="6">
        <v>0</v>
      </c>
      <c r="G86" s="6"/>
      <c r="H86" s="196">
        <f>G86/$G$206</f>
        <v>0</v>
      </c>
      <c r="I86" s="213" t="e">
        <f t="shared" si="15"/>
        <v>#DIV/0!</v>
      </c>
      <c r="J86" s="197">
        <f>G86-D86</f>
        <v>0</v>
      </c>
      <c r="K86" s="196" t="e">
        <f>G86/D86</f>
        <v>#DIV/0!</v>
      </c>
      <c r="L86" s="116">
        <f>G86-F86</f>
        <v>0</v>
      </c>
    </row>
    <row r="87" spans="1:12" s="1" customFormat="1" ht="40.5" hidden="1" customHeight="1" x14ac:dyDescent="0.2">
      <c r="A87" s="3"/>
      <c r="B87" s="8" t="s">
        <v>99</v>
      </c>
      <c r="C87" s="99"/>
      <c r="D87" s="6"/>
      <c r="E87" s="6"/>
      <c r="F87" s="6">
        <v>0</v>
      </c>
      <c r="G87" s="6"/>
      <c r="H87" s="196">
        <f>G87/$G$206</f>
        <v>0</v>
      </c>
      <c r="I87" s="213" t="e">
        <f t="shared" si="15"/>
        <v>#DIV/0!</v>
      </c>
      <c r="J87" s="197">
        <f>G87-D87</f>
        <v>0</v>
      </c>
      <c r="K87" s="196" t="e">
        <f>G87/D87</f>
        <v>#DIV/0!</v>
      </c>
      <c r="L87" s="116">
        <f>G87-F87</f>
        <v>0</v>
      </c>
    </row>
    <row r="88" spans="1:12" s="39" customFormat="1" ht="13.5" hidden="1" customHeight="1" x14ac:dyDescent="0.2">
      <c r="A88" s="15"/>
      <c r="B88" s="34" t="s">
        <v>140</v>
      </c>
      <c r="C88" s="127"/>
      <c r="D88" s="174"/>
      <c r="E88" s="174"/>
      <c r="F88" s="174">
        <v>0</v>
      </c>
      <c r="G88" s="174"/>
      <c r="H88" s="196">
        <f>G88/$G$206</f>
        <v>0</v>
      </c>
      <c r="I88" s="213" t="e">
        <f t="shared" si="15"/>
        <v>#DIV/0!</v>
      </c>
      <c r="J88" s="197">
        <f>G88-D88</f>
        <v>0</v>
      </c>
      <c r="K88" s="196" t="e">
        <f>G88/D88</f>
        <v>#DIV/0!</v>
      </c>
      <c r="L88" s="116">
        <f>G88-F88</f>
        <v>0</v>
      </c>
    </row>
    <row r="89" spans="1:12" s="39" customFormat="1" ht="13.5" customHeight="1" x14ac:dyDescent="0.2">
      <c r="A89" s="15"/>
      <c r="B89" s="158" t="s">
        <v>187</v>
      </c>
      <c r="C89" s="127"/>
      <c r="D89" s="174"/>
      <c r="E89" s="174"/>
      <c r="F89" s="174"/>
      <c r="G89" s="174"/>
      <c r="H89" s="196"/>
      <c r="I89" s="217"/>
      <c r="J89" s="197"/>
      <c r="K89" s="196"/>
      <c r="L89" s="116"/>
    </row>
    <row r="90" spans="1:12" s="39" customFormat="1" ht="71.25" customHeight="1" x14ac:dyDescent="0.2">
      <c r="A90" s="15" t="s">
        <v>230</v>
      </c>
      <c r="B90" s="159" t="s">
        <v>196</v>
      </c>
      <c r="C90" s="127">
        <f>C91+C92</f>
        <v>216151.2</v>
      </c>
      <c r="D90" s="187">
        <f>D91+D92</f>
        <v>232473.9</v>
      </c>
      <c r="E90" s="187">
        <f>E91+E92</f>
        <v>150014.79999999999</v>
      </c>
      <c r="F90" s="187">
        <f>F91+F92</f>
        <v>139039.9</v>
      </c>
      <c r="G90" s="187">
        <f>G91+G92</f>
        <v>150014.79999999999</v>
      </c>
      <c r="H90" s="196">
        <f>G90/$G$206</f>
        <v>0.158</v>
      </c>
      <c r="I90" s="217">
        <f t="shared" si="15"/>
        <v>1</v>
      </c>
      <c r="J90" s="197">
        <f>G90-D90</f>
        <v>-82459.100000000006</v>
      </c>
      <c r="K90" s="196">
        <f>G90/D90</f>
        <v>0.64500000000000002</v>
      </c>
      <c r="L90" s="116">
        <f>G90-F90</f>
        <v>10974.9</v>
      </c>
    </row>
    <row r="91" spans="1:12" s="39" customFormat="1" ht="42" customHeight="1" x14ac:dyDescent="0.2">
      <c r="A91" s="16">
        <v>611</v>
      </c>
      <c r="B91" s="8" t="s">
        <v>102</v>
      </c>
      <c r="C91" s="127">
        <v>215351.2</v>
      </c>
      <c r="D91" s="174">
        <v>213690.1</v>
      </c>
      <c r="E91" s="174">
        <v>133764.9</v>
      </c>
      <c r="F91" s="174">
        <v>108115.8</v>
      </c>
      <c r="G91" s="174">
        <v>133764.9</v>
      </c>
      <c r="H91" s="196">
        <f>G91/$G$206</f>
        <v>0.14099999999999999</v>
      </c>
      <c r="I91" s="217">
        <f t="shared" si="15"/>
        <v>1</v>
      </c>
      <c r="J91" s="197">
        <f>G91-D91</f>
        <v>-79925.2</v>
      </c>
      <c r="K91" s="196">
        <f>G91/D91</f>
        <v>0.626</v>
      </c>
      <c r="L91" s="116">
        <f>G91-F91</f>
        <v>25649.1</v>
      </c>
    </row>
    <row r="92" spans="1:12" s="39" customFormat="1" ht="13.5" customHeight="1" x14ac:dyDescent="0.2">
      <c r="A92" s="16">
        <v>612</v>
      </c>
      <c r="B92" s="8" t="s">
        <v>103</v>
      </c>
      <c r="C92" s="127">
        <v>800</v>
      </c>
      <c r="D92" s="174">
        <v>18783.8</v>
      </c>
      <c r="E92" s="174">
        <v>16249.9</v>
      </c>
      <c r="F92" s="174">
        <v>30924.1</v>
      </c>
      <c r="G92" s="174">
        <v>16249.9</v>
      </c>
      <c r="H92" s="196">
        <f>G92/$G$206</f>
        <v>1.7000000000000001E-2</v>
      </c>
      <c r="I92" s="217">
        <f t="shared" si="15"/>
        <v>1</v>
      </c>
      <c r="J92" s="197">
        <f>G92-D92</f>
        <v>-2533.9</v>
      </c>
      <c r="K92" s="196">
        <f>G92/D92</f>
        <v>0.86499999999999999</v>
      </c>
      <c r="L92" s="116">
        <f>G92-F92</f>
        <v>-14674.2</v>
      </c>
    </row>
    <row r="93" spans="1:12" s="39" customFormat="1" ht="13.5" customHeight="1" x14ac:dyDescent="0.2">
      <c r="A93" s="15"/>
      <c r="B93" s="7" t="s">
        <v>205</v>
      </c>
      <c r="C93" s="127"/>
      <c r="D93" s="174"/>
      <c r="E93" s="174"/>
      <c r="F93" s="174"/>
      <c r="G93" s="174"/>
      <c r="H93" s="196"/>
      <c r="I93" s="217"/>
      <c r="J93" s="197"/>
      <c r="K93" s="196"/>
      <c r="L93" s="116"/>
    </row>
    <row r="94" spans="1:12" s="39" customFormat="1" ht="13.5" customHeight="1" x14ac:dyDescent="0.2">
      <c r="A94" s="15"/>
      <c r="B94" s="8" t="s">
        <v>104</v>
      </c>
      <c r="C94" s="127">
        <v>100751.6</v>
      </c>
      <c r="D94" s="174">
        <v>100748.3</v>
      </c>
      <c r="E94" s="174">
        <v>79582.2</v>
      </c>
      <c r="F94" s="174">
        <v>68583.3</v>
      </c>
      <c r="G94" s="174">
        <v>79582.2</v>
      </c>
      <c r="H94" s="196">
        <f t="shared" ref="H94:H99" si="17">G94/$G$206</f>
        <v>8.4000000000000005E-2</v>
      </c>
      <c r="I94" s="217">
        <f t="shared" si="15"/>
        <v>1</v>
      </c>
      <c r="J94" s="197">
        <f t="shared" ref="J94:J102" si="18">G94-D94</f>
        <v>-21166.1</v>
      </c>
      <c r="K94" s="196">
        <f t="shared" ref="K94:K99" si="19">G94/D94</f>
        <v>0.79</v>
      </c>
      <c r="L94" s="116">
        <f t="shared" ref="L94:L99" si="20">G94-F94</f>
        <v>10998.9</v>
      </c>
    </row>
    <row r="95" spans="1:12" s="39" customFormat="1" ht="13.5" customHeight="1" x14ac:dyDescent="0.2">
      <c r="A95" s="15"/>
      <c r="B95" s="8" t="s">
        <v>107</v>
      </c>
      <c r="C95" s="127">
        <v>3950</v>
      </c>
      <c r="D95" s="174">
        <v>4707.3</v>
      </c>
      <c r="E95" s="174">
        <v>2764.8</v>
      </c>
      <c r="F95" s="174">
        <v>2308.6999999999998</v>
      </c>
      <c r="G95" s="174">
        <v>2764.8</v>
      </c>
      <c r="H95" s="196">
        <f t="shared" si="17"/>
        <v>3.0000000000000001E-3</v>
      </c>
      <c r="I95" s="217">
        <f t="shared" si="15"/>
        <v>1</v>
      </c>
      <c r="J95" s="197">
        <f t="shared" si="18"/>
        <v>-1942.5</v>
      </c>
      <c r="K95" s="196">
        <f t="shared" si="19"/>
        <v>0.58699999999999997</v>
      </c>
      <c r="L95" s="116">
        <f t="shared" si="20"/>
        <v>456.1</v>
      </c>
    </row>
    <row r="96" spans="1:12" s="39" customFormat="1" ht="13.5" customHeight="1" x14ac:dyDescent="0.2">
      <c r="A96" s="15"/>
      <c r="B96" s="8" t="s">
        <v>166</v>
      </c>
      <c r="C96" s="127">
        <v>945</v>
      </c>
      <c r="D96" s="174">
        <v>945</v>
      </c>
      <c r="E96" s="174">
        <v>0</v>
      </c>
      <c r="F96" s="174">
        <v>521.9</v>
      </c>
      <c r="G96" s="174">
        <v>0</v>
      </c>
      <c r="H96" s="196">
        <f t="shared" si="17"/>
        <v>0</v>
      </c>
      <c r="I96" s="217">
        <v>0</v>
      </c>
      <c r="J96" s="197">
        <f t="shared" si="18"/>
        <v>-945</v>
      </c>
      <c r="K96" s="196">
        <f t="shared" si="19"/>
        <v>0</v>
      </c>
      <c r="L96" s="116">
        <f t="shared" si="20"/>
        <v>-521.9</v>
      </c>
    </row>
    <row r="97" spans="1:12" s="39" customFormat="1" ht="13.5" customHeight="1" x14ac:dyDescent="0.2">
      <c r="A97" s="15"/>
      <c r="B97" s="8" t="s">
        <v>167</v>
      </c>
      <c r="C97" s="127">
        <v>110504.6</v>
      </c>
      <c r="D97" s="174">
        <v>126073.4</v>
      </c>
      <c r="E97" s="174">
        <v>67667.7</v>
      </c>
      <c r="F97" s="174">
        <v>67626</v>
      </c>
      <c r="G97" s="174">
        <v>67667.7</v>
      </c>
      <c r="H97" s="196">
        <f t="shared" si="17"/>
        <v>7.0999999999999994E-2</v>
      </c>
      <c r="I97" s="217">
        <f t="shared" si="15"/>
        <v>1</v>
      </c>
      <c r="J97" s="197">
        <f t="shared" si="18"/>
        <v>-58405.7</v>
      </c>
      <c r="K97" s="196">
        <f t="shared" si="19"/>
        <v>0.53700000000000003</v>
      </c>
      <c r="L97" s="116">
        <f t="shared" si="20"/>
        <v>41.7</v>
      </c>
    </row>
    <row r="98" spans="1:12" s="39" customFormat="1" ht="13.5" customHeight="1" x14ac:dyDescent="0.2">
      <c r="A98" s="15" t="s">
        <v>267</v>
      </c>
      <c r="B98" s="8" t="s">
        <v>266</v>
      </c>
      <c r="C98" s="127">
        <v>0</v>
      </c>
      <c r="D98" s="174">
        <v>4389.8999999999996</v>
      </c>
      <c r="E98" s="174">
        <v>4319.8999999999996</v>
      </c>
      <c r="F98" s="174">
        <v>0</v>
      </c>
      <c r="G98" s="174">
        <v>4319.8999999999996</v>
      </c>
      <c r="H98" s="211">
        <f t="shared" si="17"/>
        <v>5.0000000000000001E-3</v>
      </c>
      <c r="I98" s="217">
        <f t="shared" si="15"/>
        <v>1</v>
      </c>
      <c r="J98" s="183">
        <f t="shared" si="18"/>
        <v>-70</v>
      </c>
      <c r="K98" s="211">
        <f t="shared" si="19"/>
        <v>0.98399999999999999</v>
      </c>
      <c r="L98" s="6">
        <f t="shared" si="20"/>
        <v>4319.8999999999996</v>
      </c>
    </row>
    <row r="99" spans="1:12" s="1" customFormat="1" ht="27" x14ac:dyDescent="0.2">
      <c r="A99" s="143" t="s">
        <v>265</v>
      </c>
      <c r="B99" s="8" t="s">
        <v>98</v>
      </c>
      <c r="C99" s="99">
        <v>25829.9</v>
      </c>
      <c r="D99" s="6">
        <f>484640.9-4389.9</f>
        <v>480251</v>
      </c>
      <c r="E99" s="6">
        <f>428669.1-4319.9</f>
        <v>424349.2</v>
      </c>
      <c r="F99" s="6">
        <v>225574.6</v>
      </c>
      <c r="G99" s="6">
        <f>428669.1-4319.9</f>
        <v>424349.2</v>
      </c>
      <c r="H99" s="196">
        <f t="shared" si="17"/>
        <v>0.44800000000000001</v>
      </c>
      <c r="I99" s="217">
        <f t="shared" si="15"/>
        <v>1</v>
      </c>
      <c r="J99" s="197">
        <f t="shared" si="18"/>
        <v>-55901.8</v>
      </c>
      <c r="K99" s="196">
        <f t="shared" si="19"/>
        <v>0.88400000000000001</v>
      </c>
      <c r="L99" s="116">
        <f t="shared" si="20"/>
        <v>198774.6</v>
      </c>
    </row>
    <row r="100" spans="1:12" s="1" customFormat="1" ht="15" customHeight="1" x14ac:dyDescent="0.2">
      <c r="A100" s="143"/>
      <c r="B100" s="8" t="s">
        <v>187</v>
      </c>
      <c r="C100" s="99"/>
      <c r="D100" s="6"/>
      <c r="E100" s="6"/>
      <c r="F100" s="6"/>
      <c r="G100" s="6"/>
      <c r="H100" s="196"/>
      <c r="I100" s="217"/>
      <c r="J100" s="197"/>
      <c r="K100" s="196"/>
      <c r="L100" s="116"/>
    </row>
    <row r="101" spans="1:12" s="1" customFormat="1" ht="54" x14ac:dyDescent="0.2">
      <c r="A101" s="143" t="s">
        <v>245</v>
      </c>
      <c r="B101" s="245" t="s">
        <v>268</v>
      </c>
      <c r="C101" s="99">
        <v>0</v>
      </c>
      <c r="D101" s="6">
        <v>423556.3</v>
      </c>
      <c r="E101" s="6">
        <v>404139.1</v>
      </c>
      <c r="F101" s="6">
        <v>211403.5</v>
      </c>
      <c r="G101" s="6">
        <v>404139.1</v>
      </c>
      <c r="H101" s="196">
        <f>G101/$G$206</f>
        <v>0.42699999999999999</v>
      </c>
      <c r="I101" s="217">
        <v>0</v>
      </c>
      <c r="J101" s="197">
        <f t="shared" si="18"/>
        <v>-19417.2</v>
      </c>
      <c r="K101" s="196">
        <v>0</v>
      </c>
      <c r="L101" s="116">
        <f>G101-F101</f>
        <v>192735.6</v>
      </c>
    </row>
    <row r="102" spans="1:12" s="1" customFormat="1" x14ac:dyDescent="0.2">
      <c r="A102" s="3" t="s">
        <v>147</v>
      </c>
      <c r="B102" s="8" t="s">
        <v>135</v>
      </c>
      <c r="C102" s="99">
        <f>C104+C106</f>
        <v>6433.3</v>
      </c>
      <c r="D102" s="6">
        <f>D104+D106</f>
        <v>8852.7000000000007</v>
      </c>
      <c r="E102" s="116">
        <f>E104+E106</f>
        <v>4347.3</v>
      </c>
      <c r="F102" s="6">
        <f>F104+F106</f>
        <v>1956.2</v>
      </c>
      <c r="G102" s="116">
        <v>4347.3</v>
      </c>
      <c r="H102" s="196">
        <f>G102/$G$206</f>
        <v>5.0000000000000001E-3</v>
      </c>
      <c r="I102" s="217">
        <f t="shared" si="15"/>
        <v>1</v>
      </c>
      <c r="J102" s="197">
        <f t="shared" si="18"/>
        <v>-4505.3999999999996</v>
      </c>
      <c r="K102" s="196">
        <f>G102/D102</f>
        <v>0.49099999999999999</v>
      </c>
      <c r="L102" s="116">
        <f>G102-F102</f>
        <v>2391.1</v>
      </c>
    </row>
    <row r="103" spans="1:12" s="1" customFormat="1" x14ac:dyDescent="0.2">
      <c r="A103" s="3"/>
      <c r="B103" s="7" t="s">
        <v>27</v>
      </c>
      <c r="C103" s="99"/>
      <c r="D103" s="6"/>
      <c r="E103" s="6"/>
      <c r="F103" s="6"/>
      <c r="G103" s="6"/>
      <c r="H103" s="196"/>
      <c r="I103" s="217"/>
      <c r="J103" s="197"/>
      <c r="K103" s="196"/>
      <c r="L103" s="116"/>
    </row>
    <row r="104" spans="1:12" s="39" customFormat="1" ht="40.5" x14ac:dyDescent="0.2">
      <c r="A104" s="15" t="s">
        <v>231</v>
      </c>
      <c r="B104" s="34" t="s">
        <v>148</v>
      </c>
      <c r="C104" s="127">
        <v>2433.3000000000002</v>
      </c>
      <c r="D104" s="174">
        <v>2433.3000000000002</v>
      </c>
      <c r="E104" s="174">
        <v>1595.5</v>
      </c>
      <c r="F104" s="174">
        <f>1533.8+9.8</f>
        <v>1543.6</v>
      </c>
      <c r="G104" s="174">
        <v>1595.5</v>
      </c>
      <c r="H104" s="224">
        <f>G104/$G$206</f>
        <v>2E-3</v>
      </c>
      <c r="I104" s="217">
        <f t="shared" si="15"/>
        <v>1</v>
      </c>
      <c r="J104" s="223">
        <f>G104-D104</f>
        <v>-837.8</v>
      </c>
      <c r="K104" s="224">
        <f>G104/D104</f>
        <v>0.65600000000000003</v>
      </c>
      <c r="L104" s="187">
        <f>G104-F104</f>
        <v>51.9</v>
      </c>
    </row>
    <row r="105" spans="1:12" s="39" customFormat="1" ht="54" hidden="1" customHeight="1" x14ac:dyDescent="0.2">
      <c r="A105" s="15"/>
      <c r="B105" s="34" t="s">
        <v>148</v>
      </c>
      <c r="C105" s="127">
        <v>0</v>
      </c>
      <c r="D105" s="174">
        <v>0</v>
      </c>
      <c r="E105" s="174"/>
      <c r="F105" s="174">
        <v>0</v>
      </c>
      <c r="G105" s="174"/>
      <c r="H105" s="224">
        <f>G105/$G$206</f>
        <v>0</v>
      </c>
      <c r="I105" s="217" t="e">
        <f t="shared" si="15"/>
        <v>#DIV/0!</v>
      </c>
      <c r="J105" s="223">
        <f>G105-D105</f>
        <v>0</v>
      </c>
      <c r="K105" s="224" t="e">
        <f>G105/D105</f>
        <v>#DIV/0!</v>
      </c>
      <c r="L105" s="187">
        <f>G105-F105</f>
        <v>0</v>
      </c>
    </row>
    <row r="106" spans="1:12" s="39" customFormat="1" ht="23.25" customHeight="1" x14ac:dyDescent="0.2">
      <c r="A106" s="15"/>
      <c r="B106" s="34" t="s">
        <v>200</v>
      </c>
      <c r="C106" s="127">
        <v>4000</v>
      </c>
      <c r="D106" s="174">
        <v>6419.4</v>
      </c>
      <c r="E106" s="174">
        <v>2751.8</v>
      </c>
      <c r="F106" s="174">
        <v>412.6</v>
      </c>
      <c r="G106" s="174">
        <v>2751.8</v>
      </c>
      <c r="H106" s="224">
        <f>G106/$G$206</f>
        <v>3.0000000000000001E-3</v>
      </c>
      <c r="I106" s="217">
        <f t="shared" si="15"/>
        <v>1</v>
      </c>
      <c r="J106" s="223">
        <f>G106-D106</f>
        <v>-3667.6</v>
      </c>
      <c r="K106" s="224">
        <f>G106/D106</f>
        <v>0.42899999999999999</v>
      </c>
      <c r="L106" s="187">
        <f>G106-F106</f>
        <v>2339.1999999999998</v>
      </c>
    </row>
    <row r="107" spans="1:12" s="1" customFormat="1" x14ac:dyDescent="0.2">
      <c r="A107" s="114"/>
      <c r="B107" s="134" t="s">
        <v>131</v>
      </c>
      <c r="C107" s="106"/>
      <c r="D107" s="6"/>
      <c r="E107" s="6"/>
      <c r="F107" s="6"/>
      <c r="G107" s="6"/>
      <c r="H107" s="196"/>
      <c r="I107" s="217"/>
      <c r="J107" s="197"/>
      <c r="K107" s="196"/>
      <c r="L107" s="116"/>
    </row>
    <row r="108" spans="1:12" s="1" customFormat="1" x14ac:dyDescent="0.2">
      <c r="A108" s="114"/>
      <c r="B108" s="113" t="s">
        <v>149</v>
      </c>
      <c r="C108" s="106">
        <v>297078</v>
      </c>
      <c r="D108" s="6">
        <v>781127.9</v>
      </c>
      <c r="E108" s="6">
        <v>605600.4</v>
      </c>
      <c r="F108" s="6">
        <v>228461.4</v>
      </c>
      <c r="G108" s="6">
        <v>605600.4</v>
      </c>
      <c r="H108" s="196">
        <f>G108/$G$206</f>
        <v>0.64</v>
      </c>
      <c r="I108" s="217">
        <f t="shared" si="15"/>
        <v>1</v>
      </c>
      <c r="J108" s="197">
        <f>G108-D108</f>
        <v>-175527.5</v>
      </c>
      <c r="K108" s="196">
        <f>G108/D108</f>
        <v>0.77500000000000002</v>
      </c>
      <c r="L108" s="116">
        <f>G108-F108</f>
        <v>377139</v>
      </c>
    </row>
    <row r="109" spans="1:12" s="24" customFormat="1" x14ac:dyDescent="0.2">
      <c r="A109" s="74" t="s">
        <v>22</v>
      </c>
      <c r="B109" s="80" t="s">
        <v>8</v>
      </c>
      <c r="C109" s="78">
        <f>C110+C131+C148+C128</f>
        <v>125881.2</v>
      </c>
      <c r="D109" s="78">
        <f>D110+D131+D148+D128</f>
        <v>209840.4</v>
      </c>
      <c r="E109" s="78">
        <f>E110+E131+E148+E128</f>
        <v>144243.1</v>
      </c>
      <c r="F109" s="78">
        <f t="shared" ref="F109:G109" si="21">F110+F131+F148+F128</f>
        <v>100232.4</v>
      </c>
      <c r="G109" s="78">
        <f t="shared" si="21"/>
        <v>144243.1</v>
      </c>
      <c r="H109" s="76">
        <f>G109/$G$206</f>
        <v>0.152</v>
      </c>
      <c r="I109" s="76">
        <f t="shared" si="15"/>
        <v>1</v>
      </c>
      <c r="J109" s="77">
        <f>G109-D109</f>
        <v>-65597.3</v>
      </c>
      <c r="K109" s="76">
        <f>G109/D109</f>
        <v>0.68700000000000006</v>
      </c>
      <c r="L109" s="78">
        <f>G109-F109</f>
        <v>44010.7</v>
      </c>
    </row>
    <row r="110" spans="1:12" x14ac:dyDescent="0.2">
      <c r="A110" s="15" t="s">
        <v>57</v>
      </c>
      <c r="B110" s="33" t="s">
        <v>72</v>
      </c>
      <c r="C110" s="127">
        <f>C112+C115+C116+C117+C126+C125+C114</f>
        <v>24836.1</v>
      </c>
      <c r="D110" s="174">
        <f>D112+D115+D116+D117+D126+D125+D127+D113+D114</f>
        <v>90360.6</v>
      </c>
      <c r="E110" s="174">
        <f>E112+E115+E116+E117+E126+E125+E127+E113+E114</f>
        <v>70146.399999999994</v>
      </c>
      <c r="F110" s="174">
        <f>F112+F115+F116+F117+F126+F125+F113+F127+F114</f>
        <v>20346.599999999999</v>
      </c>
      <c r="G110" s="174">
        <f>G112+G115+G116+G117+G126+G125+G127+G113+G114</f>
        <v>70146.399999999994</v>
      </c>
      <c r="H110" s="196">
        <f>G110/$G$206</f>
        <v>7.3999999999999996E-2</v>
      </c>
      <c r="I110" s="217">
        <f t="shared" si="15"/>
        <v>1</v>
      </c>
      <c r="J110" s="197">
        <f>G110-D110</f>
        <v>-20214.2</v>
      </c>
      <c r="K110" s="196">
        <f>G110/D110</f>
        <v>0.77600000000000002</v>
      </c>
      <c r="L110" s="116">
        <f>G110-F110</f>
        <v>49799.8</v>
      </c>
    </row>
    <row r="111" spans="1:12" x14ac:dyDescent="0.2">
      <c r="A111" s="15"/>
      <c r="B111" s="33" t="s">
        <v>187</v>
      </c>
      <c r="C111" s="129"/>
      <c r="D111" s="175"/>
      <c r="E111" s="175"/>
      <c r="F111" s="175"/>
      <c r="G111" s="175"/>
      <c r="H111" s="196"/>
      <c r="I111" s="217"/>
      <c r="J111" s="197"/>
      <c r="K111" s="196"/>
      <c r="L111" s="116"/>
    </row>
    <row r="112" spans="1:12" ht="40.5" x14ac:dyDescent="0.2">
      <c r="A112" s="15" t="s">
        <v>232</v>
      </c>
      <c r="B112" s="34" t="s">
        <v>74</v>
      </c>
      <c r="C112" s="127">
        <v>312.10000000000002</v>
      </c>
      <c r="D112" s="174">
        <v>312.10000000000002</v>
      </c>
      <c r="E112" s="174">
        <v>122.5</v>
      </c>
      <c r="F112" s="174">
        <v>33.1</v>
      </c>
      <c r="G112" s="174">
        <v>122.5</v>
      </c>
      <c r="H112" s="196">
        <f t="shared" ref="H112:H117" si="22">G112/$G$206</f>
        <v>0</v>
      </c>
      <c r="I112" s="217">
        <v>0</v>
      </c>
      <c r="J112" s="197">
        <f t="shared" ref="J112:J117" si="23">G112-D112</f>
        <v>-189.6</v>
      </c>
      <c r="K112" s="196">
        <f t="shared" ref="K112:K115" si="24">G112/D112</f>
        <v>0.39300000000000002</v>
      </c>
      <c r="L112" s="116">
        <f>G112-F112</f>
        <v>89.4</v>
      </c>
    </row>
    <row r="113" spans="1:12" ht="40.5" x14ac:dyDescent="0.2">
      <c r="A113" s="15" t="s">
        <v>233</v>
      </c>
      <c r="B113" s="34" t="s">
        <v>250</v>
      </c>
      <c r="C113" s="127">
        <v>0</v>
      </c>
      <c r="D113" s="174">
        <v>1000</v>
      </c>
      <c r="E113" s="174">
        <v>269.5</v>
      </c>
      <c r="F113" s="174">
        <v>120.6</v>
      </c>
      <c r="G113" s="174">
        <v>269.5</v>
      </c>
      <c r="H113" s="196">
        <f t="shared" si="22"/>
        <v>0</v>
      </c>
      <c r="I113" s="217">
        <v>0</v>
      </c>
      <c r="J113" s="197">
        <f t="shared" si="23"/>
        <v>-730.5</v>
      </c>
      <c r="K113" s="196">
        <f t="shared" si="24"/>
        <v>0.27</v>
      </c>
      <c r="L113" s="116">
        <f>G113-F113</f>
        <v>148.9</v>
      </c>
    </row>
    <row r="114" spans="1:12" ht="40.5" x14ac:dyDescent="0.2">
      <c r="A114" s="15" t="s">
        <v>220</v>
      </c>
      <c r="B114" s="34" t="s">
        <v>221</v>
      </c>
      <c r="C114" s="127">
        <v>2808.9</v>
      </c>
      <c r="D114" s="174">
        <v>5612.1</v>
      </c>
      <c r="E114" s="174">
        <v>5612.1</v>
      </c>
      <c r="F114" s="174">
        <v>5397.5</v>
      </c>
      <c r="G114" s="174">
        <v>5612.1</v>
      </c>
      <c r="H114" s="196">
        <f t="shared" si="22"/>
        <v>6.0000000000000001E-3</v>
      </c>
      <c r="I114" s="217">
        <f t="shared" si="15"/>
        <v>1</v>
      </c>
      <c r="J114" s="197">
        <f t="shared" si="23"/>
        <v>0</v>
      </c>
      <c r="K114" s="196">
        <f t="shared" si="24"/>
        <v>1</v>
      </c>
      <c r="L114" s="116">
        <f>G114-F114</f>
        <v>214.6</v>
      </c>
    </row>
    <row r="115" spans="1:12" ht="27" x14ac:dyDescent="0.2">
      <c r="A115" s="239" t="s">
        <v>234</v>
      </c>
      <c r="B115" s="34" t="s">
        <v>150</v>
      </c>
      <c r="C115" s="127">
        <v>6000</v>
      </c>
      <c r="D115" s="174">
        <v>63360.5</v>
      </c>
      <c r="E115" s="174">
        <v>56330.8</v>
      </c>
      <c r="F115" s="174">
        <v>2423.5</v>
      </c>
      <c r="G115" s="174">
        <v>56330.8</v>
      </c>
      <c r="H115" s="196">
        <f t="shared" si="22"/>
        <v>0.06</v>
      </c>
      <c r="I115" s="217">
        <v>0</v>
      </c>
      <c r="J115" s="197">
        <f t="shared" si="23"/>
        <v>-7029.7</v>
      </c>
      <c r="K115" s="196">
        <f t="shared" si="24"/>
        <v>0.88900000000000001</v>
      </c>
      <c r="L115" s="116">
        <f>G115-F115</f>
        <v>53907.3</v>
      </c>
    </row>
    <row r="116" spans="1:12" ht="27" x14ac:dyDescent="0.2">
      <c r="A116" s="239" t="s">
        <v>235</v>
      </c>
      <c r="B116" s="34" t="s">
        <v>173</v>
      </c>
      <c r="C116" s="127">
        <f>331.2+10091.8</f>
        <v>10423</v>
      </c>
      <c r="D116" s="174">
        <f>331.2+8881+3669.9</f>
        <v>12882.1</v>
      </c>
      <c r="E116" s="174">
        <v>5465.1</v>
      </c>
      <c r="F116" s="174">
        <v>7564.2</v>
      </c>
      <c r="G116" s="174">
        <v>5465.1</v>
      </c>
      <c r="H116" s="196">
        <f t="shared" si="22"/>
        <v>6.0000000000000001E-3</v>
      </c>
      <c r="I116" s="217">
        <f t="shared" si="15"/>
        <v>1</v>
      </c>
      <c r="J116" s="197">
        <f t="shared" si="23"/>
        <v>-7417</v>
      </c>
      <c r="K116" s="196">
        <f>G116/D116</f>
        <v>0.42399999999999999</v>
      </c>
      <c r="L116" s="116">
        <f>G116-F116</f>
        <v>-2099.1</v>
      </c>
    </row>
    <row r="117" spans="1:12" x14ac:dyDescent="0.2">
      <c r="A117" s="15"/>
      <c r="B117" s="34" t="s">
        <v>191</v>
      </c>
      <c r="C117" s="112">
        <f>C119</f>
        <v>1492.1</v>
      </c>
      <c r="D117" s="174">
        <f>1494.1+215.5+200</f>
        <v>1909.6</v>
      </c>
      <c r="E117" s="174">
        <f>E119</f>
        <v>746.4</v>
      </c>
      <c r="F117" s="174">
        <f>F119</f>
        <v>930</v>
      </c>
      <c r="G117" s="174">
        <f>G119</f>
        <v>746.4</v>
      </c>
      <c r="H117" s="196">
        <f t="shared" si="22"/>
        <v>1E-3</v>
      </c>
      <c r="I117" s="217">
        <f t="shared" si="15"/>
        <v>1</v>
      </c>
      <c r="J117" s="197">
        <f t="shared" si="23"/>
        <v>-1163.2</v>
      </c>
      <c r="K117" s="196">
        <f>G117/D117</f>
        <v>0.39100000000000001</v>
      </c>
      <c r="L117" s="116">
        <f t="shared" ref="L117:L124" si="25">G117-F117</f>
        <v>-183.6</v>
      </c>
    </row>
    <row r="118" spans="1:12" x14ac:dyDescent="0.2">
      <c r="A118" s="15"/>
      <c r="B118" s="157" t="s">
        <v>187</v>
      </c>
      <c r="C118" s="112"/>
      <c r="D118" s="174"/>
      <c r="E118" s="174"/>
      <c r="F118" s="174"/>
      <c r="G118" s="174"/>
      <c r="H118" s="196"/>
      <c r="I118" s="217"/>
      <c r="J118" s="197"/>
      <c r="K118" s="196"/>
      <c r="L118" s="116"/>
    </row>
    <row r="119" spans="1:12" ht="40.5" x14ac:dyDescent="0.2">
      <c r="A119" s="15"/>
      <c r="B119" s="34" t="s">
        <v>194</v>
      </c>
      <c r="C119" s="127">
        <f>C120+C121</f>
        <v>1492.1</v>
      </c>
      <c r="D119" s="187">
        <f>D120+D121</f>
        <v>1494.1</v>
      </c>
      <c r="E119" s="187">
        <f>E120+E121</f>
        <v>746.4</v>
      </c>
      <c r="F119" s="187">
        <v>930</v>
      </c>
      <c r="G119" s="187">
        <v>746.4</v>
      </c>
      <c r="H119" s="196">
        <f>G119/$G$206</f>
        <v>1E-3</v>
      </c>
      <c r="I119" s="217">
        <f t="shared" si="15"/>
        <v>1</v>
      </c>
      <c r="J119" s="197">
        <f>G119-D119</f>
        <v>-747.7</v>
      </c>
      <c r="K119" s="196">
        <f>IF(G119=0,"0,0%", G119/D119)</f>
        <v>0.5</v>
      </c>
      <c r="L119" s="116">
        <f t="shared" si="25"/>
        <v>-183.6</v>
      </c>
    </row>
    <row r="120" spans="1:12" ht="40.5" x14ac:dyDescent="0.2">
      <c r="A120" s="15" t="s">
        <v>190</v>
      </c>
      <c r="B120" s="153" t="s">
        <v>102</v>
      </c>
      <c r="C120" s="127">
        <v>1442.1</v>
      </c>
      <c r="D120" s="174">
        <v>1424.4</v>
      </c>
      <c r="E120" s="174">
        <v>678.7</v>
      </c>
      <c r="F120" s="174">
        <v>720.5</v>
      </c>
      <c r="G120" s="174">
        <v>678.7</v>
      </c>
      <c r="H120" s="196">
        <f>G120/$G$206</f>
        <v>1E-3</v>
      </c>
      <c r="I120" s="217">
        <f t="shared" si="15"/>
        <v>1</v>
      </c>
      <c r="J120" s="197">
        <f>G120-D120</f>
        <v>-745.7</v>
      </c>
      <c r="K120" s="196">
        <f>G120/D120</f>
        <v>0.47599999999999998</v>
      </c>
      <c r="L120" s="116">
        <f t="shared" si="25"/>
        <v>-41.8</v>
      </c>
    </row>
    <row r="121" spans="1:12" x14ac:dyDescent="0.2">
      <c r="A121" s="15" t="s">
        <v>211</v>
      </c>
      <c r="B121" s="153" t="s">
        <v>103</v>
      </c>
      <c r="C121" s="127">
        <v>50</v>
      </c>
      <c r="D121" s="174">
        <v>69.7</v>
      </c>
      <c r="E121" s="174">
        <v>67.7</v>
      </c>
      <c r="F121" s="174">
        <v>209.5</v>
      </c>
      <c r="G121" s="174">
        <v>67.7</v>
      </c>
      <c r="H121" s="196">
        <f>G121/$G$206</f>
        <v>0</v>
      </c>
      <c r="I121" s="217">
        <f t="shared" si="15"/>
        <v>1</v>
      </c>
      <c r="J121" s="197">
        <f>G121-D121</f>
        <v>-2</v>
      </c>
      <c r="K121" s="196">
        <f>G121/D121</f>
        <v>0.97099999999999997</v>
      </c>
      <c r="L121" s="116">
        <f t="shared" si="25"/>
        <v>-141.80000000000001</v>
      </c>
    </row>
    <row r="122" spans="1:12" x14ac:dyDescent="0.2">
      <c r="A122" s="15"/>
      <c r="B122" s="157" t="s">
        <v>199</v>
      </c>
      <c r="C122" s="127"/>
      <c r="D122" s="174"/>
      <c r="E122" s="174"/>
      <c r="F122" s="174"/>
      <c r="G122" s="174"/>
      <c r="H122" s="196"/>
      <c r="I122" s="217"/>
      <c r="J122" s="197"/>
      <c r="K122" s="196"/>
      <c r="L122" s="116"/>
    </row>
    <row r="123" spans="1:12" x14ac:dyDescent="0.2">
      <c r="A123" s="15"/>
      <c r="B123" s="8" t="s">
        <v>107</v>
      </c>
      <c r="C123" s="127">
        <v>1392.1</v>
      </c>
      <c r="D123" s="174">
        <v>1394.1</v>
      </c>
      <c r="E123" s="174">
        <v>746.4</v>
      </c>
      <c r="F123" s="174">
        <v>905.2</v>
      </c>
      <c r="G123" s="174">
        <v>746.4</v>
      </c>
      <c r="H123" s="196">
        <f t="shared" ref="H123:H128" si="26">G123/$G$206</f>
        <v>1E-3</v>
      </c>
      <c r="I123" s="217">
        <f t="shared" si="15"/>
        <v>1</v>
      </c>
      <c r="J123" s="197">
        <f t="shared" ref="J123:J131" si="27">G123-D123</f>
        <v>-647.70000000000005</v>
      </c>
      <c r="K123" s="196">
        <f>G123/D123</f>
        <v>0.53500000000000003</v>
      </c>
      <c r="L123" s="116">
        <f t="shared" si="25"/>
        <v>-158.80000000000001</v>
      </c>
    </row>
    <row r="124" spans="1:12" s="39" customFormat="1" ht="13.5" customHeight="1" x14ac:dyDescent="0.2">
      <c r="A124" s="15"/>
      <c r="B124" s="8" t="s">
        <v>167</v>
      </c>
      <c r="C124" s="127">
        <v>100</v>
      </c>
      <c r="D124" s="174">
        <v>100</v>
      </c>
      <c r="E124" s="174">
        <v>0</v>
      </c>
      <c r="F124" s="174">
        <v>24.8</v>
      </c>
      <c r="G124" s="174">
        <v>0</v>
      </c>
      <c r="H124" s="196">
        <f t="shared" si="26"/>
        <v>0</v>
      </c>
      <c r="I124" s="217">
        <v>0</v>
      </c>
      <c r="J124" s="197">
        <f t="shared" si="27"/>
        <v>-100</v>
      </c>
      <c r="K124" s="196">
        <v>1</v>
      </c>
      <c r="L124" s="116">
        <f t="shared" si="25"/>
        <v>-24.8</v>
      </c>
    </row>
    <row r="125" spans="1:12" ht="34.5" customHeight="1" x14ac:dyDescent="0.2">
      <c r="A125" s="239" t="s">
        <v>236</v>
      </c>
      <c r="B125" s="34" t="s">
        <v>219</v>
      </c>
      <c r="C125" s="127">
        <v>1000</v>
      </c>
      <c r="D125" s="174">
        <v>5284.2</v>
      </c>
      <c r="E125" s="174">
        <v>1600</v>
      </c>
      <c r="F125" s="174">
        <v>3708.1</v>
      </c>
      <c r="G125" s="174">
        <v>1600</v>
      </c>
      <c r="H125" s="196">
        <f t="shared" si="26"/>
        <v>2E-3</v>
      </c>
      <c r="I125" s="217">
        <v>0</v>
      </c>
      <c r="J125" s="197">
        <f t="shared" si="27"/>
        <v>-3684.2</v>
      </c>
      <c r="K125" s="196">
        <f t="shared" ref="K125:K130" si="28">G125/D125</f>
        <v>0.30299999999999999</v>
      </c>
      <c r="L125" s="116">
        <f>G125-F125</f>
        <v>-2108.1</v>
      </c>
    </row>
    <row r="126" spans="1:12" ht="27" x14ac:dyDescent="0.2">
      <c r="A126" s="15" t="s">
        <v>188</v>
      </c>
      <c r="B126" s="34" t="s">
        <v>189</v>
      </c>
      <c r="C126" s="127">
        <v>2800</v>
      </c>
      <c r="D126" s="174">
        <v>0</v>
      </c>
      <c r="E126" s="174">
        <v>0</v>
      </c>
      <c r="F126" s="174">
        <v>0</v>
      </c>
      <c r="G126" s="174">
        <v>0</v>
      </c>
      <c r="H126" s="196">
        <f t="shared" si="26"/>
        <v>0</v>
      </c>
      <c r="I126" s="217">
        <v>0</v>
      </c>
      <c r="J126" s="197">
        <f t="shared" si="27"/>
        <v>0</v>
      </c>
      <c r="K126" s="196">
        <v>0</v>
      </c>
      <c r="L126" s="116">
        <f>G126-F126</f>
        <v>0</v>
      </c>
    </row>
    <row r="127" spans="1:12" x14ac:dyDescent="0.2">
      <c r="A127" s="15"/>
      <c r="B127" s="34" t="s">
        <v>203</v>
      </c>
      <c r="C127" s="127">
        <v>0</v>
      </c>
      <c r="D127" s="174">
        <v>0</v>
      </c>
      <c r="E127" s="174">
        <v>0</v>
      </c>
      <c r="F127" s="174">
        <v>169.6</v>
      </c>
      <c r="G127" s="174">
        <v>0</v>
      </c>
      <c r="H127" s="196">
        <f t="shared" si="26"/>
        <v>0</v>
      </c>
      <c r="I127" s="217">
        <v>0</v>
      </c>
      <c r="J127" s="197">
        <f t="shared" si="27"/>
        <v>0</v>
      </c>
      <c r="K127" s="196">
        <v>0</v>
      </c>
      <c r="L127" s="116">
        <f>G127-F127</f>
        <v>-169.6</v>
      </c>
    </row>
    <row r="128" spans="1:12" s="242" customFormat="1" hidden="1" x14ac:dyDescent="0.2">
      <c r="A128" s="240" t="s">
        <v>151</v>
      </c>
      <c r="B128" s="243" t="s">
        <v>152</v>
      </c>
      <c r="C128" s="162">
        <v>0</v>
      </c>
      <c r="D128" s="162">
        <v>0</v>
      </c>
      <c r="E128" s="162"/>
      <c r="F128" s="162">
        <v>0</v>
      </c>
      <c r="G128" s="162"/>
      <c r="H128" s="167">
        <f t="shared" si="26"/>
        <v>0</v>
      </c>
      <c r="I128" s="217" t="e">
        <f t="shared" si="15"/>
        <v>#DIV/0!</v>
      </c>
      <c r="J128" s="197">
        <f t="shared" si="27"/>
        <v>0</v>
      </c>
      <c r="K128" s="196" t="e">
        <f t="shared" si="28"/>
        <v>#DIV/0!</v>
      </c>
      <c r="L128" s="163">
        <f>G128-F128</f>
        <v>0</v>
      </c>
    </row>
    <row r="129" spans="1:12" ht="13.5" hidden="1" customHeight="1" x14ac:dyDescent="0.2">
      <c r="A129" s="15"/>
      <c r="B129" s="9" t="s">
        <v>27</v>
      </c>
      <c r="C129" s="130"/>
      <c r="D129" s="173"/>
      <c r="E129" s="173"/>
      <c r="F129" s="163"/>
      <c r="G129" s="173"/>
      <c r="H129" s="196"/>
      <c r="I129" s="217" t="e">
        <f t="shared" si="15"/>
        <v>#DIV/0!</v>
      </c>
      <c r="J129" s="197">
        <f t="shared" si="27"/>
        <v>0</v>
      </c>
      <c r="K129" s="196" t="e">
        <f t="shared" si="28"/>
        <v>#DIV/0!</v>
      </c>
      <c r="L129" s="116"/>
    </row>
    <row r="130" spans="1:12" ht="13.5" hidden="1" customHeight="1" x14ac:dyDescent="0.2">
      <c r="A130" s="15"/>
      <c r="B130" s="8" t="s">
        <v>100</v>
      </c>
      <c r="C130" s="100"/>
      <c r="D130" s="173"/>
      <c r="E130" s="173"/>
      <c r="F130" s="163"/>
      <c r="G130" s="173"/>
      <c r="H130" s="196">
        <f>G130/$G$206</f>
        <v>0</v>
      </c>
      <c r="I130" s="217" t="e">
        <f t="shared" si="15"/>
        <v>#DIV/0!</v>
      </c>
      <c r="J130" s="197">
        <f t="shared" si="27"/>
        <v>0</v>
      </c>
      <c r="K130" s="196" t="e">
        <f t="shared" si="28"/>
        <v>#DIV/0!</v>
      </c>
      <c r="L130" s="116">
        <f>G130-F130</f>
        <v>0</v>
      </c>
    </row>
    <row r="131" spans="1:12" x14ac:dyDescent="0.2">
      <c r="A131" s="15" t="s">
        <v>43</v>
      </c>
      <c r="B131" s="9" t="s">
        <v>44</v>
      </c>
      <c r="C131" s="100">
        <f>C134+C139+C135+C136+C137+C138+C147</f>
        <v>100006.8</v>
      </c>
      <c r="D131" s="188">
        <f>D134+D139+D135+D136+D137+D133+D138+D147</f>
        <v>118441.5</v>
      </c>
      <c r="E131" s="188">
        <f t="shared" ref="E131:G131" si="29">E134+E139+E135+E136+E137+E133+E138+E147</f>
        <v>73265.7</v>
      </c>
      <c r="F131" s="188">
        <f>F133+F134+F135+F139+F147</f>
        <v>79281.899999999994</v>
      </c>
      <c r="G131" s="188">
        <f t="shared" si="29"/>
        <v>73265.7</v>
      </c>
      <c r="H131" s="196">
        <f>G131/$G$206</f>
        <v>7.6999999999999999E-2</v>
      </c>
      <c r="I131" s="217">
        <f t="shared" si="15"/>
        <v>1</v>
      </c>
      <c r="J131" s="197">
        <f t="shared" si="27"/>
        <v>-45175.8</v>
      </c>
      <c r="K131" s="196">
        <f>G131/D131</f>
        <v>0.61899999999999999</v>
      </c>
      <c r="L131" s="116">
        <f>G131-F131</f>
        <v>-6016.2</v>
      </c>
    </row>
    <row r="132" spans="1:12" x14ac:dyDescent="0.2">
      <c r="A132" s="15"/>
      <c r="B132" s="9" t="s">
        <v>27</v>
      </c>
      <c r="C132" s="130"/>
      <c r="D132" s="173"/>
      <c r="E132" s="173"/>
      <c r="F132" s="6"/>
      <c r="G132" s="173"/>
      <c r="H132" s="196"/>
      <c r="I132" s="217"/>
      <c r="J132" s="197"/>
      <c r="K132" s="196"/>
      <c r="L132" s="116"/>
    </row>
    <row r="133" spans="1:12" ht="56.25" customHeight="1" x14ac:dyDescent="0.2">
      <c r="A133" s="15" t="s">
        <v>222</v>
      </c>
      <c r="B133" s="9" t="s">
        <v>238</v>
      </c>
      <c r="C133" s="100">
        <v>0</v>
      </c>
      <c r="D133" s="173">
        <v>10534.7</v>
      </c>
      <c r="E133" s="173">
        <v>9520.2000000000007</v>
      </c>
      <c r="F133" s="6">
        <v>21636.5</v>
      </c>
      <c r="G133" s="173">
        <v>9520.2000000000007</v>
      </c>
      <c r="H133" s="196">
        <f>G133/$G$206</f>
        <v>0.01</v>
      </c>
      <c r="I133" s="217">
        <v>0</v>
      </c>
      <c r="J133" s="197">
        <f t="shared" ref="J133:J141" si="30">G133-D133</f>
        <v>-1014.5</v>
      </c>
      <c r="K133" s="196">
        <f>G133/D133</f>
        <v>0.90400000000000003</v>
      </c>
      <c r="L133" s="116">
        <f t="shared" ref="L133:L141" si="31">G133-F133</f>
        <v>-12116.3</v>
      </c>
    </row>
    <row r="134" spans="1:12" x14ac:dyDescent="0.2">
      <c r="A134" s="15" t="s">
        <v>212</v>
      </c>
      <c r="B134" s="8" t="s">
        <v>100</v>
      </c>
      <c r="C134" s="100">
        <v>63126.400000000001</v>
      </c>
      <c r="D134" s="173">
        <v>67326.399999999994</v>
      </c>
      <c r="E134" s="173">
        <v>47964.6</v>
      </c>
      <c r="F134" s="6">
        <v>42556.6</v>
      </c>
      <c r="G134" s="173">
        <v>47964.6</v>
      </c>
      <c r="H134" s="196">
        <f t="shared" ref="H134:H141" si="32">G134/$G$206</f>
        <v>5.0999999999999997E-2</v>
      </c>
      <c r="I134" s="217">
        <f t="shared" si="15"/>
        <v>1</v>
      </c>
      <c r="J134" s="197">
        <f t="shared" si="30"/>
        <v>-19361.8</v>
      </c>
      <c r="K134" s="196">
        <f>IF(G134=0,"0,0%",G134/D134)</f>
        <v>0.71199999999999997</v>
      </c>
      <c r="L134" s="116">
        <f t="shared" si="31"/>
        <v>5408</v>
      </c>
    </row>
    <row r="135" spans="1:12" ht="27" x14ac:dyDescent="0.2">
      <c r="A135" s="239" t="s">
        <v>237</v>
      </c>
      <c r="B135" s="8" t="s">
        <v>101</v>
      </c>
      <c r="C135" s="100">
        <v>9638.6</v>
      </c>
      <c r="D135" s="173">
        <v>9638.6</v>
      </c>
      <c r="E135" s="173">
        <v>4850</v>
      </c>
      <c r="F135" s="6">
        <v>2932.6</v>
      </c>
      <c r="G135" s="173">
        <v>4850</v>
      </c>
      <c r="H135" s="196">
        <f t="shared" si="32"/>
        <v>5.0000000000000001E-3</v>
      </c>
      <c r="I135" s="217">
        <f t="shared" ref="I135:I200" si="33">G135/E135</f>
        <v>1</v>
      </c>
      <c r="J135" s="197">
        <f t="shared" si="30"/>
        <v>-4788.6000000000004</v>
      </c>
      <c r="K135" s="196">
        <f>IF(G135=0,"0,0%",G135/D135)</f>
        <v>0.503</v>
      </c>
      <c r="L135" s="116">
        <f t="shared" si="31"/>
        <v>1917.4</v>
      </c>
    </row>
    <row r="136" spans="1:12" s="242" customFormat="1" hidden="1" x14ac:dyDescent="0.2">
      <c r="A136" s="240"/>
      <c r="B136" s="241" t="s">
        <v>192</v>
      </c>
      <c r="C136" s="162">
        <v>0</v>
      </c>
      <c r="D136" s="162">
        <v>0</v>
      </c>
      <c r="E136" s="162"/>
      <c r="F136" s="6">
        <v>0</v>
      </c>
      <c r="G136" s="162"/>
      <c r="H136" s="167">
        <f t="shared" si="32"/>
        <v>0</v>
      </c>
      <c r="I136" s="217" t="e">
        <f t="shared" si="33"/>
        <v>#DIV/0!</v>
      </c>
      <c r="J136" s="168">
        <f t="shared" si="30"/>
        <v>0</v>
      </c>
      <c r="K136" s="196" t="str">
        <f>IF(G136=0,"0,0%",G136/D136)</f>
        <v>0,0%</v>
      </c>
      <c r="L136" s="163">
        <f t="shared" si="31"/>
        <v>0</v>
      </c>
    </row>
    <row r="137" spans="1:12" s="242" customFormat="1" ht="27" hidden="1" x14ac:dyDescent="0.2">
      <c r="A137" s="240"/>
      <c r="B137" s="241" t="s">
        <v>193</v>
      </c>
      <c r="C137" s="162">
        <v>0</v>
      </c>
      <c r="D137" s="162">
        <v>0</v>
      </c>
      <c r="E137" s="162"/>
      <c r="F137" s="6">
        <v>500</v>
      </c>
      <c r="G137" s="162"/>
      <c r="H137" s="167">
        <f t="shared" si="32"/>
        <v>0</v>
      </c>
      <c r="I137" s="217" t="e">
        <f t="shared" si="33"/>
        <v>#DIV/0!</v>
      </c>
      <c r="J137" s="168">
        <f t="shared" si="30"/>
        <v>0</v>
      </c>
      <c r="K137" s="196" t="str">
        <f>IF(G137=0,"0,0%",G137/D137)</f>
        <v>0,0%</v>
      </c>
      <c r="L137" s="163">
        <f t="shared" si="31"/>
        <v>-500</v>
      </c>
    </row>
    <row r="138" spans="1:12" ht="27" x14ac:dyDescent="0.2">
      <c r="A138" s="15" t="s">
        <v>246</v>
      </c>
      <c r="B138" s="8" t="s">
        <v>247</v>
      </c>
      <c r="C138" s="100">
        <v>0</v>
      </c>
      <c r="D138" s="173">
        <v>1000</v>
      </c>
      <c r="E138" s="173">
        <v>0</v>
      </c>
      <c r="F138" s="6">
        <v>0</v>
      </c>
      <c r="G138" s="173">
        <v>0</v>
      </c>
      <c r="H138" s="211">
        <f t="shared" si="32"/>
        <v>0</v>
      </c>
      <c r="I138" s="176">
        <v>0</v>
      </c>
      <c r="J138" s="183">
        <f t="shared" si="30"/>
        <v>-1000</v>
      </c>
      <c r="K138" s="211" t="str">
        <f>IF(G138=0,"0,0%",G138/D138)</f>
        <v>0,0%</v>
      </c>
      <c r="L138" s="6">
        <f t="shared" si="31"/>
        <v>0</v>
      </c>
    </row>
    <row r="139" spans="1:12" ht="40.5" x14ac:dyDescent="0.2">
      <c r="A139" s="15" t="s">
        <v>230</v>
      </c>
      <c r="B139" s="153" t="s">
        <v>195</v>
      </c>
      <c r="C139" s="100">
        <f>C140+C141</f>
        <v>27241.8</v>
      </c>
      <c r="D139" s="173">
        <f>D140+D141</f>
        <v>27241.8</v>
      </c>
      <c r="E139" s="173">
        <f>E140+E141</f>
        <v>10930.9</v>
      </c>
      <c r="F139" s="173">
        <f>F140+F141</f>
        <v>12156.2</v>
      </c>
      <c r="G139" s="173">
        <f>G140+G141</f>
        <v>10930.9</v>
      </c>
      <c r="H139" s="196">
        <f t="shared" si="32"/>
        <v>1.2E-2</v>
      </c>
      <c r="I139" s="217">
        <f t="shared" si="33"/>
        <v>1</v>
      </c>
      <c r="J139" s="197">
        <f t="shared" si="30"/>
        <v>-16310.9</v>
      </c>
      <c r="K139" s="196">
        <f>G139/D139</f>
        <v>0.40100000000000002</v>
      </c>
      <c r="L139" s="116">
        <f t="shared" si="31"/>
        <v>-1225.3</v>
      </c>
    </row>
    <row r="140" spans="1:12" ht="40.5" x14ac:dyDescent="0.2">
      <c r="A140" s="16">
        <v>611</v>
      </c>
      <c r="B140" s="8" t="s">
        <v>102</v>
      </c>
      <c r="C140" s="100">
        <v>26991.8</v>
      </c>
      <c r="D140" s="173">
        <v>24777.599999999999</v>
      </c>
      <c r="E140" s="173">
        <v>9817.6</v>
      </c>
      <c r="F140" s="173">
        <v>11030.9</v>
      </c>
      <c r="G140" s="173">
        <v>9817.6</v>
      </c>
      <c r="H140" s="196">
        <f t="shared" si="32"/>
        <v>0.01</v>
      </c>
      <c r="I140" s="217">
        <f t="shared" si="33"/>
        <v>1</v>
      </c>
      <c r="J140" s="197">
        <f t="shared" si="30"/>
        <v>-14960</v>
      </c>
      <c r="K140" s="196">
        <f>G140/D140</f>
        <v>0.39600000000000002</v>
      </c>
      <c r="L140" s="116">
        <f t="shared" si="31"/>
        <v>-1213.3</v>
      </c>
    </row>
    <row r="141" spans="1:12" x14ac:dyDescent="0.2">
      <c r="A141" s="16">
        <v>612</v>
      </c>
      <c r="B141" s="8" t="s">
        <v>103</v>
      </c>
      <c r="C141" s="100">
        <v>250</v>
      </c>
      <c r="D141" s="173">
        <v>2464.1999999999998</v>
      </c>
      <c r="E141" s="173">
        <v>1113.3</v>
      </c>
      <c r="F141" s="6">
        <v>1125.3</v>
      </c>
      <c r="G141" s="173">
        <v>1113.3</v>
      </c>
      <c r="H141" s="196">
        <f t="shared" si="32"/>
        <v>1E-3</v>
      </c>
      <c r="I141" s="217">
        <f t="shared" si="33"/>
        <v>1</v>
      </c>
      <c r="J141" s="197">
        <f t="shared" si="30"/>
        <v>-1350.9</v>
      </c>
      <c r="K141" s="196">
        <f>G141/D141</f>
        <v>0.45200000000000001</v>
      </c>
      <c r="L141" s="116">
        <f t="shared" si="31"/>
        <v>-12</v>
      </c>
    </row>
    <row r="142" spans="1:12" x14ac:dyDescent="0.2">
      <c r="A142" s="104"/>
      <c r="B142" s="105" t="s">
        <v>199</v>
      </c>
      <c r="C142" s="110"/>
      <c r="D142" s="110"/>
      <c r="E142" s="110"/>
      <c r="F142" s="106"/>
      <c r="G142" s="110"/>
      <c r="H142" s="198"/>
      <c r="I142" s="198"/>
      <c r="J142" s="199"/>
      <c r="K142" s="198"/>
      <c r="L142" s="106"/>
    </row>
    <row r="143" spans="1:12" x14ac:dyDescent="0.2">
      <c r="A143" s="97"/>
      <c r="B143" s="98" t="s">
        <v>104</v>
      </c>
      <c r="C143" s="110">
        <v>11194.6</v>
      </c>
      <c r="D143" s="110">
        <v>11194.6</v>
      </c>
      <c r="E143" s="110">
        <v>9101.4</v>
      </c>
      <c r="F143" s="106">
        <v>7813.9</v>
      </c>
      <c r="G143" s="110">
        <v>9101.4</v>
      </c>
      <c r="H143" s="198">
        <f t="shared" ref="H143:H150" si="34">G143/$G$206</f>
        <v>0.01</v>
      </c>
      <c r="I143" s="198">
        <f t="shared" si="33"/>
        <v>1</v>
      </c>
      <c r="J143" s="199">
        <f t="shared" ref="J143:J150" si="35">G143-D143</f>
        <v>-2093.1999999999998</v>
      </c>
      <c r="K143" s="198">
        <f>G143/D143</f>
        <v>0.81299999999999994</v>
      </c>
      <c r="L143" s="106">
        <f t="shared" ref="L143:L150" si="36">G143-F143</f>
        <v>1287.5</v>
      </c>
    </row>
    <row r="144" spans="1:12" x14ac:dyDescent="0.2">
      <c r="A144" s="97"/>
      <c r="B144" s="98" t="s">
        <v>107</v>
      </c>
      <c r="C144" s="110">
        <v>708.5</v>
      </c>
      <c r="D144" s="110">
        <v>708.5</v>
      </c>
      <c r="E144" s="110">
        <v>146.5</v>
      </c>
      <c r="F144" s="106">
        <v>309.89999999999998</v>
      </c>
      <c r="G144" s="110">
        <v>146.5</v>
      </c>
      <c r="H144" s="198">
        <f t="shared" si="34"/>
        <v>0</v>
      </c>
      <c r="I144" s="198">
        <f t="shared" si="33"/>
        <v>1</v>
      </c>
      <c r="J144" s="199">
        <f t="shared" si="35"/>
        <v>-562</v>
      </c>
      <c r="K144" s="198">
        <f>G144/D144</f>
        <v>0.20699999999999999</v>
      </c>
      <c r="L144" s="106">
        <f t="shared" si="36"/>
        <v>-163.4</v>
      </c>
    </row>
    <row r="145" spans="1:12" x14ac:dyDescent="0.2">
      <c r="A145" s="97"/>
      <c r="B145" s="98" t="s">
        <v>166</v>
      </c>
      <c r="C145" s="110">
        <v>105</v>
      </c>
      <c r="D145" s="110">
        <v>105</v>
      </c>
      <c r="E145" s="110">
        <v>0</v>
      </c>
      <c r="F145" s="106">
        <v>0</v>
      </c>
      <c r="G145" s="110">
        <v>0</v>
      </c>
      <c r="H145" s="198">
        <f t="shared" si="34"/>
        <v>0</v>
      </c>
      <c r="I145" s="198">
        <v>0</v>
      </c>
      <c r="J145" s="199">
        <f t="shared" si="35"/>
        <v>-105</v>
      </c>
      <c r="K145" s="198">
        <v>0</v>
      </c>
      <c r="L145" s="106">
        <f t="shared" si="36"/>
        <v>0</v>
      </c>
    </row>
    <row r="146" spans="1:12" x14ac:dyDescent="0.2">
      <c r="A146" s="97"/>
      <c r="B146" s="98" t="s">
        <v>167</v>
      </c>
      <c r="C146" s="110">
        <v>15233.7</v>
      </c>
      <c r="D146" s="110">
        <v>15233.7</v>
      </c>
      <c r="E146" s="110">
        <v>1683.1</v>
      </c>
      <c r="F146" s="106">
        <v>678.5</v>
      </c>
      <c r="G146" s="110">
        <v>1683.1</v>
      </c>
      <c r="H146" s="198">
        <f t="shared" si="34"/>
        <v>2E-3</v>
      </c>
      <c r="I146" s="198">
        <f t="shared" si="33"/>
        <v>1</v>
      </c>
      <c r="J146" s="199">
        <f t="shared" si="35"/>
        <v>-13550.6</v>
      </c>
      <c r="K146" s="198">
        <f>G146/D146</f>
        <v>0.11</v>
      </c>
      <c r="L146" s="106">
        <f t="shared" si="36"/>
        <v>1004.6</v>
      </c>
    </row>
    <row r="147" spans="1:12" ht="67.5" x14ac:dyDescent="0.2">
      <c r="A147" s="15" t="s">
        <v>248</v>
      </c>
      <c r="B147" s="8" t="s">
        <v>249</v>
      </c>
      <c r="C147" s="110">
        <v>0</v>
      </c>
      <c r="D147" s="173">
        <v>2700</v>
      </c>
      <c r="E147" s="173">
        <v>0</v>
      </c>
      <c r="F147" s="6">
        <v>0</v>
      </c>
      <c r="G147" s="173">
        <v>0</v>
      </c>
      <c r="H147" s="211">
        <f t="shared" si="34"/>
        <v>0</v>
      </c>
      <c r="I147" s="211">
        <v>0</v>
      </c>
      <c r="J147" s="183">
        <f t="shared" si="35"/>
        <v>-2700</v>
      </c>
      <c r="K147" s="211">
        <f>G147/D147</f>
        <v>0</v>
      </c>
      <c r="L147" s="6">
        <f t="shared" si="36"/>
        <v>0</v>
      </c>
    </row>
    <row r="148" spans="1:12" s="1" customFormat="1" ht="27" x14ac:dyDescent="0.2">
      <c r="A148" s="15" t="s">
        <v>58</v>
      </c>
      <c r="B148" s="8" t="s">
        <v>59</v>
      </c>
      <c r="C148" s="100">
        <f>C149</f>
        <v>1038.3</v>
      </c>
      <c r="D148" s="173">
        <f>D149</f>
        <v>1038.3</v>
      </c>
      <c r="E148" s="173">
        <f>E149</f>
        <v>831</v>
      </c>
      <c r="F148" s="6">
        <f>F149</f>
        <v>603.9</v>
      </c>
      <c r="G148" s="6">
        <f>G149</f>
        <v>831</v>
      </c>
      <c r="H148" s="196">
        <f t="shared" si="34"/>
        <v>1E-3</v>
      </c>
      <c r="I148" s="217">
        <f t="shared" si="33"/>
        <v>1</v>
      </c>
      <c r="J148" s="197">
        <f t="shared" si="35"/>
        <v>-207.3</v>
      </c>
      <c r="K148" s="196">
        <f>G148/D148</f>
        <v>0.8</v>
      </c>
      <c r="L148" s="116">
        <f t="shared" si="36"/>
        <v>227.1</v>
      </c>
    </row>
    <row r="149" spans="1:12" s="1" customFormat="1" ht="17.25" customHeight="1" x14ac:dyDescent="0.2">
      <c r="A149" s="15"/>
      <c r="B149" s="8" t="s">
        <v>174</v>
      </c>
      <c r="C149" s="100">
        <v>1038.3</v>
      </c>
      <c r="D149" s="173">
        <v>1038.3</v>
      </c>
      <c r="E149" s="173">
        <v>831</v>
      </c>
      <c r="F149" s="6">
        <v>603.9</v>
      </c>
      <c r="G149" s="173">
        <v>831</v>
      </c>
      <c r="H149" s="196">
        <f t="shared" si="34"/>
        <v>1E-3</v>
      </c>
      <c r="I149" s="217">
        <f t="shared" si="33"/>
        <v>1</v>
      </c>
      <c r="J149" s="197">
        <f t="shared" si="35"/>
        <v>-207.3</v>
      </c>
      <c r="K149" s="196">
        <f>G149/D149</f>
        <v>0.8</v>
      </c>
      <c r="L149" s="116">
        <f t="shared" si="36"/>
        <v>227.1</v>
      </c>
    </row>
    <row r="150" spans="1:12" s="1" customFormat="1" hidden="1" x14ac:dyDescent="0.2">
      <c r="A150" s="15"/>
      <c r="B150" s="8" t="s">
        <v>177</v>
      </c>
      <c r="C150" s="100">
        <v>0</v>
      </c>
      <c r="D150" s="173">
        <v>0</v>
      </c>
      <c r="E150" s="173"/>
      <c r="F150" s="6">
        <v>0</v>
      </c>
      <c r="G150" s="173"/>
      <c r="H150" s="196">
        <f t="shared" si="34"/>
        <v>0</v>
      </c>
      <c r="I150" s="217" t="e">
        <f t="shared" si="33"/>
        <v>#DIV/0!</v>
      </c>
      <c r="J150" s="197">
        <f t="shared" si="35"/>
        <v>0</v>
      </c>
      <c r="K150" s="196" t="e">
        <f>G150/D150</f>
        <v>#DIV/0!</v>
      </c>
      <c r="L150" s="116">
        <f t="shared" si="36"/>
        <v>0</v>
      </c>
    </row>
    <row r="151" spans="1:12" x14ac:dyDescent="0.2">
      <c r="A151" s="104"/>
      <c r="B151" s="105" t="s">
        <v>132</v>
      </c>
      <c r="C151" s="105"/>
      <c r="D151" s="6"/>
      <c r="E151" s="6"/>
      <c r="F151" s="6"/>
      <c r="G151" s="6"/>
      <c r="H151" s="196"/>
      <c r="I151" s="217"/>
      <c r="J151" s="197"/>
      <c r="K151" s="196"/>
      <c r="L151" s="116"/>
    </row>
    <row r="152" spans="1:12" x14ac:dyDescent="0.2">
      <c r="A152" s="97"/>
      <c r="B152" s="98" t="s">
        <v>104</v>
      </c>
      <c r="C152" s="99">
        <v>11194.6</v>
      </c>
      <c r="D152" s="6">
        <v>11194.6</v>
      </c>
      <c r="E152" s="6">
        <v>9101.4</v>
      </c>
      <c r="F152" s="6">
        <v>7979.3</v>
      </c>
      <c r="G152" s="6">
        <v>9101.4</v>
      </c>
      <c r="H152" s="196">
        <f t="shared" ref="H152:H158" si="37">G152/$G$206</f>
        <v>0.01</v>
      </c>
      <c r="I152" s="217">
        <f t="shared" si="33"/>
        <v>1</v>
      </c>
      <c r="J152" s="197">
        <f t="shared" ref="J152:J158" si="38">G152-D152</f>
        <v>-2093.1999999999998</v>
      </c>
      <c r="K152" s="196">
        <v>0</v>
      </c>
      <c r="L152" s="116">
        <f t="shared" ref="L152:L158" si="39">G152-F152</f>
        <v>1122.0999999999999</v>
      </c>
    </row>
    <row r="153" spans="1:12" s="135" customFormat="1" ht="13.5" hidden="1" customHeight="1" x14ac:dyDescent="0.2">
      <c r="A153" s="136"/>
      <c r="B153" s="137" t="s">
        <v>140</v>
      </c>
      <c r="C153" s="138"/>
      <c r="D153" s="208"/>
      <c r="E153" s="208"/>
      <c r="F153" s="170">
        <v>0</v>
      </c>
      <c r="G153" s="208"/>
      <c r="H153" s="225">
        <f t="shared" si="37"/>
        <v>0</v>
      </c>
      <c r="I153" s="217" t="e">
        <f t="shared" si="33"/>
        <v>#DIV/0!</v>
      </c>
      <c r="J153" s="226">
        <f t="shared" si="38"/>
        <v>0</v>
      </c>
      <c r="K153" s="225" t="e">
        <f t="shared" ref="K153:K158" si="40">G153/D153</f>
        <v>#DIV/0!</v>
      </c>
      <c r="L153" s="227">
        <f t="shared" si="39"/>
        <v>0</v>
      </c>
    </row>
    <row r="154" spans="1:12" x14ac:dyDescent="0.2">
      <c r="A154" s="97"/>
      <c r="B154" s="113" t="s">
        <v>149</v>
      </c>
      <c r="C154" s="100">
        <v>122872.3</v>
      </c>
      <c r="D154" s="173">
        <v>194490.8</v>
      </c>
      <c r="E154" s="173">
        <v>132480.1</v>
      </c>
      <c r="F154" s="173">
        <v>68616.600000000006</v>
      </c>
      <c r="G154" s="173">
        <v>132480.1</v>
      </c>
      <c r="H154" s="196">
        <f t="shared" si="37"/>
        <v>0.14000000000000001</v>
      </c>
      <c r="I154" s="217">
        <f t="shared" si="33"/>
        <v>1</v>
      </c>
      <c r="J154" s="197">
        <f t="shared" si="38"/>
        <v>-62010.7</v>
      </c>
      <c r="K154" s="196">
        <f t="shared" si="40"/>
        <v>0.68100000000000005</v>
      </c>
      <c r="L154" s="116">
        <f t="shared" si="39"/>
        <v>63863.5</v>
      </c>
    </row>
    <row r="155" spans="1:12" s="24" customFormat="1" x14ac:dyDescent="0.2">
      <c r="A155" s="74" t="s">
        <v>116</v>
      </c>
      <c r="B155" s="81" t="s">
        <v>115</v>
      </c>
      <c r="C155" s="75">
        <f>C156</f>
        <v>10860.8</v>
      </c>
      <c r="D155" s="75">
        <f>D156</f>
        <v>11132</v>
      </c>
      <c r="E155" s="75">
        <f>E156</f>
        <v>8116.2</v>
      </c>
      <c r="F155" s="172">
        <f>F156</f>
        <v>6661</v>
      </c>
      <c r="G155" s="172">
        <f>Всего_расходов_2003</f>
        <v>8116.2</v>
      </c>
      <c r="H155" s="76">
        <f t="shared" si="37"/>
        <v>8.9999999999999993E-3</v>
      </c>
      <c r="I155" s="213">
        <f t="shared" si="33"/>
        <v>1</v>
      </c>
      <c r="J155" s="201">
        <f t="shared" si="38"/>
        <v>-3015.8</v>
      </c>
      <c r="K155" s="200">
        <f t="shared" si="40"/>
        <v>0.72899999999999998</v>
      </c>
      <c r="L155" s="202">
        <f t="shared" si="39"/>
        <v>1455.2</v>
      </c>
    </row>
    <row r="156" spans="1:12" s="39" customFormat="1" x14ac:dyDescent="0.2">
      <c r="A156" s="102" t="s">
        <v>45</v>
      </c>
      <c r="B156" s="103" t="s">
        <v>53</v>
      </c>
      <c r="C156" s="94">
        <f>C157+C158+C168</f>
        <v>10860.8</v>
      </c>
      <c r="D156" s="207">
        <f>D157+D158+D168</f>
        <v>11132</v>
      </c>
      <c r="E156" s="207">
        <f>E157+E158+E168</f>
        <v>8116.2</v>
      </c>
      <c r="F156" s="207">
        <f>F157+F158+F168</f>
        <v>6661</v>
      </c>
      <c r="G156" s="207">
        <f>G157+G158+G168</f>
        <v>8116.2</v>
      </c>
      <c r="H156" s="87">
        <f t="shared" si="37"/>
        <v>8.9999999999999993E-3</v>
      </c>
      <c r="I156" s="213">
        <f t="shared" si="33"/>
        <v>1</v>
      </c>
      <c r="J156" s="205">
        <f t="shared" si="38"/>
        <v>-3015.8</v>
      </c>
      <c r="K156" s="204">
        <f t="shared" si="40"/>
        <v>0.72899999999999998</v>
      </c>
      <c r="L156" s="206">
        <f t="shared" si="39"/>
        <v>1455.2</v>
      </c>
    </row>
    <row r="157" spans="1:12" ht="40.5" x14ac:dyDescent="0.2">
      <c r="A157" s="16">
        <v>611</v>
      </c>
      <c r="B157" s="8" t="s">
        <v>102</v>
      </c>
      <c r="C157" s="99">
        <v>9507.2999999999993</v>
      </c>
      <c r="D157" s="6">
        <v>8607</v>
      </c>
      <c r="E157" s="6">
        <v>6092.3</v>
      </c>
      <c r="F157" s="6">
        <v>5098.3</v>
      </c>
      <c r="G157" s="6">
        <v>6092.3</v>
      </c>
      <c r="H157" s="211">
        <f t="shared" si="37"/>
        <v>6.0000000000000001E-3</v>
      </c>
      <c r="I157" s="217">
        <f t="shared" si="33"/>
        <v>1</v>
      </c>
      <c r="J157" s="197">
        <f t="shared" si="38"/>
        <v>-2514.6999999999998</v>
      </c>
      <c r="K157" s="196">
        <f t="shared" si="40"/>
        <v>0.70799999999999996</v>
      </c>
      <c r="L157" s="116">
        <f t="shared" si="39"/>
        <v>994</v>
      </c>
    </row>
    <row r="158" spans="1:12" x14ac:dyDescent="0.2">
      <c r="A158" s="16">
        <v>612</v>
      </c>
      <c r="B158" s="8" t="s">
        <v>206</v>
      </c>
      <c r="C158" s="99">
        <v>153.5</v>
      </c>
      <c r="D158" s="6">
        <v>1325</v>
      </c>
      <c r="E158" s="6">
        <v>834.3</v>
      </c>
      <c r="F158" s="6">
        <v>613</v>
      </c>
      <c r="G158" s="6">
        <v>834.3</v>
      </c>
      <c r="H158" s="211">
        <f t="shared" si="37"/>
        <v>1E-3</v>
      </c>
      <c r="I158" s="196">
        <f t="shared" si="33"/>
        <v>1</v>
      </c>
      <c r="J158" s="197">
        <f t="shared" si="38"/>
        <v>-490.7</v>
      </c>
      <c r="K158" s="196">
        <f t="shared" si="40"/>
        <v>0.63</v>
      </c>
      <c r="L158" s="116">
        <f t="shared" si="39"/>
        <v>221.3</v>
      </c>
    </row>
    <row r="159" spans="1:12" x14ac:dyDescent="0.2">
      <c r="A159" s="104"/>
      <c r="B159" s="105" t="s">
        <v>187</v>
      </c>
      <c r="C159" s="105"/>
      <c r="D159" s="106"/>
      <c r="E159" s="106"/>
      <c r="F159" s="106"/>
      <c r="G159" s="106"/>
      <c r="H159" s="198"/>
      <c r="I159" s="198"/>
      <c r="J159" s="199"/>
      <c r="K159" s="198"/>
      <c r="L159" s="106"/>
    </row>
    <row r="160" spans="1:12" x14ac:dyDescent="0.2">
      <c r="A160" s="97"/>
      <c r="B160" s="98" t="s">
        <v>104</v>
      </c>
      <c r="C160" s="106">
        <v>8646.2999999999993</v>
      </c>
      <c r="D160" s="106">
        <v>8566.7999999999993</v>
      </c>
      <c r="E160" s="106">
        <v>6336.8</v>
      </c>
      <c r="F160" s="106">
        <v>5129.1000000000004</v>
      </c>
      <c r="G160" s="106">
        <v>6336.8</v>
      </c>
      <c r="H160" s="198">
        <f t="shared" ref="H160:H165" si="41">G160/$G$206</f>
        <v>7.0000000000000001E-3</v>
      </c>
      <c r="I160" s="198">
        <f t="shared" si="33"/>
        <v>1</v>
      </c>
      <c r="J160" s="199">
        <f t="shared" ref="J160:J165" si="42">G160-D160</f>
        <v>-2230</v>
      </c>
      <c r="K160" s="198">
        <f t="shared" ref="K160:K165" si="43">G160/D160</f>
        <v>0.74</v>
      </c>
      <c r="L160" s="106">
        <f t="shared" ref="L160:L165" si="44">G160-F160</f>
        <v>1207.7</v>
      </c>
    </row>
    <row r="161" spans="1:12" x14ac:dyDescent="0.2">
      <c r="A161" s="97"/>
      <c r="B161" s="98" t="s">
        <v>168</v>
      </c>
      <c r="C161" s="106">
        <v>62.4</v>
      </c>
      <c r="D161" s="106">
        <v>62.4</v>
      </c>
      <c r="E161" s="106">
        <v>39.299999999999997</v>
      </c>
      <c r="F161" s="106">
        <v>41.1</v>
      </c>
      <c r="G161" s="106">
        <v>39.299999999999997</v>
      </c>
      <c r="H161" s="198">
        <f t="shared" si="41"/>
        <v>0</v>
      </c>
      <c r="I161" s="198">
        <f t="shared" si="33"/>
        <v>1</v>
      </c>
      <c r="J161" s="199">
        <f t="shared" si="42"/>
        <v>-23.1</v>
      </c>
      <c r="K161" s="198">
        <f t="shared" si="43"/>
        <v>0.63</v>
      </c>
      <c r="L161" s="106">
        <f t="shared" si="44"/>
        <v>-1.8</v>
      </c>
    </row>
    <row r="162" spans="1:12" x14ac:dyDescent="0.2">
      <c r="A162" s="97"/>
      <c r="B162" s="98" t="s">
        <v>107</v>
      </c>
      <c r="C162" s="106">
        <v>581.20000000000005</v>
      </c>
      <c r="D162" s="106">
        <v>852.4</v>
      </c>
      <c r="E162" s="106">
        <v>439.3</v>
      </c>
      <c r="F162" s="106">
        <v>432.1</v>
      </c>
      <c r="G162" s="106">
        <v>439.3</v>
      </c>
      <c r="H162" s="198">
        <f t="shared" si="41"/>
        <v>0</v>
      </c>
      <c r="I162" s="198">
        <f t="shared" si="33"/>
        <v>1</v>
      </c>
      <c r="J162" s="199">
        <f t="shared" si="42"/>
        <v>-413.1</v>
      </c>
      <c r="K162" s="198">
        <f t="shared" si="43"/>
        <v>0.51500000000000001</v>
      </c>
      <c r="L162" s="106">
        <f t="shared" si="44"/>
        <v>7.2</v>
      </c>
    </row>
    <row r="163" spans="1:12" x14ac:dyDescent="0.2">
      <c r="A163" s="97"/>
      <c r="B163" s="98" t="s">
        <v>166</v>
      </c>
      <c r="C163" s="106">
        <v>72.099999999999994</v>
      </c>
      <c r="D163" s="106">
        <v>70.599999999999994</v>
      </c>
      <c r="E163" s="106">
        <v>17.8</v>
      </c>
      <c r="F163" s="106">
        <v>37</v>
      </c>
      <c r="G163" s="106">
        <v>17.8</v>
      </c>
      <c r="H163" s="198">
        <f t="shared" si="41"/>
        <v>0</v>
      </c>
      <c r="I163" s="198">
        <v>0</v>
      </c>
      <c r="J163" s="199">
        <f t="shared" si="42"/>
        <v>-52.8</v>
      </c>
      <c r="K163" s="198">
        <f t="shared" si="43"/>
        <v>0.252</v>
      </c>
      <c r="L163" s="106">
        <f t="shared" si="44"/>
        <v>-19.2</v>
      </c>
    </row>
    <row r="164" spans="1:12" x14ac:dyDescent="0.2">
      <c r="A164" s="97"/>
      <c r="B164" s="98" t="s">
        <v>167</v>
      </c>
      <c r="C164" s="106">
        <v>298.8</v>
      </c>
      <c r="D164" s="106">
        <v>379.8</v>
      </c>
      <c r="E164" s="106">
        <v>93.5</v>
      </c>
      <c r="F164" s="106">
        <v>72</v>
      </c>
      <c r="G164" s="106">
        <v>93.5</v>
      </c>
      <c r="H164" s="198">
        <f t="shared" si="41"/>
        <v>0</v>
      </c>
      <c r="I164" s="198">
        <f t="shared" si="33"/>
        <v>1</v>
      </c>
      <c r="J164" s="199">
        <f t="shared" si="42"/>
        <v>-286.3</v>
      </c>
      <c r="K164" s="198">
        <f t="shared" si="43"/>
        <v>0.246</v>
      </c>
      <c r="L164" s="106">
        <f t="shared" si="44"/>
        <v>21.5</v>
      </c>
    </row>
    <row r="165" spans="1:12" hidden="1" x14ac:dyDescent="0.2">
      <c r="A165" s="16">
        <v>612</v>
      </c>
      <c r="B165" s="8" t="s">
        <v>103</v>
      </c>
      <c r="C165" s="99"/>
      <c r="D165" s="116"/>
      <c r="E165" s="116"/>
      <c r="F165" s="116"/>
      <c r="G165" s="116"/>
      <c r="H165" s="196">
        <f t="shared" si="41"/>
        <v>0</v>
      </c>
      <c r="I165" s="213" t="e">
        <f t="shared" si="33"/>
        <v>#DIV/0!</v>
      </c>
      <c r="J165" s="197">
        <f t="shared" si="42"/>
        <v>0</v>
      </c>
      <c r="K165" s="196" t="e">
        <f t="shared" si="43"/>
        <v>#DIV/0!</v>
      </c>
      <c r="L165" s="116">
        <f t="shared" si="44"/>
        <v>0</v>
      </c>
    </row>
    <row r="166" spans="1:12" hidden="1" x14ac:dyDescent="0.2">
      <c r="A166" s="154"/>
      <c r="B166" s="155" t="s">
        <v>27</v>
      </c>
      <c r="C166" s="100"/>
      <c r="D166" s="188"/>
      <c r="E166" s="188"/>
      <c r="F166" s="188"/>
      <c r="G166" s="188"/>
      <c r="H166" s="196"/>
      <c r="I166" s="213" t="e">
        <f t="shared" si="33"/>
        <v>#DIV/0!</v>
      </c>
      <c r="J166" s="197"/>
      <c r="K166" s="196"/>
      <c r="L166" s="116"/>
    </row>
    <row r="167" spans="1:12" ht="27" hidden="1" x14ac:dyDescent="0.2">
      <c r="A167" s="154"/>
      <c r="B167" s="155" t="s">
        <v>171</v>
      </c>
      <c r="C167" s="100"/>
      <c r="D167" s="188"/>
      <c r="E167" s="188"/>
      <c r="F167" s="188"/>
      <c r="G167" s="188"/>
      <c r="H167" s="196">
        <f t="shared" ref="H167:H173" si="45">G167/$G$206</f>
        <v>0</v>
      </c>
      <c r="I167" s="213" t="e">
        <f t="shared" si="33"/>
        <v>#DIV/0!</v>
      </c>
      <c r="J167" s="197">
        <f>G167-D167</f>
        <v>0</v>
      </c>
      <c r="K167" s="196" t="e">
        <f>G167/D167</f>
        <v>#DIV/0!</v>
      </c>
      <c r="L167" s="116">
        <f>G167-F167</f>
        <v>0</v>
      </c>
    </row>
    <row r="168" spans="1:12" ht="54" x14ac:dyDescent="0.2">
      <c r="A168" s="15" t="s">
        <v>208</v>
      </c>
      <c r="B168" s="155" t="s">
        <v>251</v>
      </c>
      <c r="C168" s="100">
        <v>1200</v>
      </c>
      <c r="D168" s="188">
        <v>1200</v>
      </c>
      <c r="E168" s="188">
        <v>1189.5999999999999</v>
      </c>
      <c r="F168" s="188">
        <v>949.7</v>
      </c>
      <c r="G168" s="188">
        <v>1189.5999999999999</v>
      </c>
      <c r="H168" s="196">
        <f t="shared" si="45"/>
        <v>1E-3</v>
      </c>
      <c r="I168" s="217">
        <v>0</v>
      </c>
      <c r="J168" s="197">
        <f>G168-D168</f>
        <v>-10.4</v>
      </c>
      <c r="K168" s="196">
        <f>G168/D168</f>
        <v>0.99099999999999999</v>
      </c>
      <c r="L168" s="116">
        <f>G168-F168</f>
        <v>239.9</v>
      </c>
    </row>
    <row r="169" spans="1:12" s="24" customFormat="1" x14ac:dyDescent="0.2">
      <c r="A169" s="74" t="s">
        <v>62</v>
      </c>
      <c r="B169" s="79" t="s">
        <v>105</v>
      </c>
      <c r="C169" s="172">
        <f>C170</f>
        <v>68941.399999999994</v>
      </c>
      <c r="D169" s="75">
        <f>D170</f>
        <v>78038.3</v>
      </c>
      <c r="E169" s="75">
        <f>E170</f>
        <v>45853.2</v>
      </c>
      <c r="F169" s="172">
        <f>F170</f>
        <v>48750.2</v>
      </c>
      <c r="G169" s="75">
        <f>G170</f>
        <v>45853.2</v>
      </c>
      <c r="H169" s="76">
        <f t="shared" si="45"/>
        <v>4.8000000000000001E-2</v>
      </c>
      <c r="I169" s="213">
        <f t="shared" si="33"/>
        <v>1</v>
      </c>
      <c r="J169" s="201">
        <f>G169-D169</f>
        <v>-32185.1</v>
      </c>
      <c r="K169" s="200">
        <f>G169/D169</f>
        <v>0.58799999999999997</v>
      </c>
      <c r="L169" s="202">
        <f>G169-F169</f>
        <v>-2897</v>
      </c>
    </row>
    <row r="170" spans="1:12" s="39" customFormat="1" x14ac:dyDescent="0.2">
      <c r="A170" s="102" t="s">
        <v>64</v>
      </c>
      <c r="B170" s="103" t="s">
        <v>63</v>
      </c>
      <c r="C170" s="203">
        <f>C171+C173+C183</f>
        <v>68941.399999999994</v>
      </c>
      <c r="D170" s="203">
        <f>D171+D173+D183</f>
        <v>78038.3</v>
      </c>
      <c r="E170" s="203">
        <f>E171+E173+E183</f>
        <v>45853.2</v>
      </c>
      <c r="F170" s="203">
        <f>F171+F173+F183</f>
        <v>48750.2</v>
      </c>
      <c r="G170" s="203">
        <f>G171+G173+G183</f>
        <v>45853.2</v>
      </c>
      <c r="H170" s="87">
        <f t="shared" si="45"/>
        <v>4.8000000000000001E-2</v>
      </c>
      <c r="I170" s="213">
        <f t="shared" si="33"/>
        <v>1</v>
      </c>
      <c r="J170" s="205">
        <f>G170-D170</f>
        <v>-32185.1</v>
      </c>
      <c r="K170" s="204">
        <f>G170/D170</f>
        <v>0.58799999999999997</v>
      </c>
      <c r="L170" s="206">
        <f>G170-F170</f>
        <v>-2897</v>
      </c>
    </row>
    <row r="171" spans="1:12" ht="45" customHeight="1" x14ac:dyDescent="0.2">
      <c r="A171" s="16">
        <v>611</v>
      </c>
      <c r="B171" s="8" t="s">
        <v>102</v>
      </c>
      <c r="C171" s="99">
        <v>60420.9</v>
      </c>
      <c r="D171" s="116">
        <v>34479.300000000003</v>
      </c>
      <c r="E171" s="116">
        <v>23745</v>
      </c>
      <c r="F171" s="116">
        <v>34502</v>
      </c>
      <c r="G171" s="116">
        <v>23745</v>
      </c>
      <c r="H171" s="196">
        <f t="shared" si="45"/>
        <v>2.5000000000000001E-2</v>
      </c>
      <c r="I171" s="217">
        <f t="shared" si="33"/>
        <v>1</v>
      </c>
      <c r="J171" s="197">
        <f>G171-D171</f>
        <v>-10734.3</v>
      </c>
      <c r="K171" s="196">
        <f>G171/D171</f>
        <v>0.68899999999999995</v>
      </c>
      <c r="L171" s="116">
        <f>G171-F171</f>
        <v>-10757</v>
      </c>
    </row>
    <row r="172" spans="1:12" ht="13.5" hidden="1" customHeight="1" x14ac:dyDescent="0.2">
      <c r="A172" s="16"/>
      <c r="B172" s="9" t="s">
        <v>106</v>
      </c>
      <c r="C172" s="99"/>
      <c r="D172" s="116"/>
      <c r="E172" s="116"/>
      <c r="F172" s="116"/>
      <c r="G172" s="116"/>
      <c r="H172" s="196">
        <f t="shared" si="45"/>
        <v>0</v>
      </c>
      <c r="I172" s="213" t="e">
        <f t="shared" si="33"/>
        <v>#DIV/0!</v>
      </c>
      <c r="J172" s="197"/>
      <c r="K172" s="196"/>
      <c r="L172" s="116"/>
    </row>
    <row r="173" spans="1:12" ht="13.5" customHeight="1" x14ac:dyDescent="0.2">
      <c r="A173" s="16">
        <v>612</v>
      </c>
      <c r="B173" s="9" t="s">
        <v>207</v>
      </c>
      <c r="C173" s="99">
        <v>7320.5</v>
      </c>
      <c r="D173" s="116">
        <v>36428</v>
      </c>
      <c r="E173" s="116">
        <v>20612.900000000001</v>
      </c>
      <c r="F173" s="116">
        <f>4323.9+8083.4</f>
        <v>12407.3</v>
      </c>
      <c r="G173" s="116">
        <v>20612.900000000001</v>
      </c>
      <c r="H173" s="196">
        <f t="shared" si="45"/>
        <v>2.1999999999999999E-2</v>
      </c>
      <c r="I173" s="217">
        <f t="shared" si="33"/>
        <v>1</v>
      </c>
      <c r="J173" s="197">
        <f>G173-D173</f>
        <v>-15815.1</v>
      </c>
      <c r="K173" s="196">
        <f>G173/D173</f>
        <v>0.56599999999999995</v>
      </c>
      <c r="L173" s="116">
        <f>G173-F173</f>
        <v>8205.6</v>
      </c>
    </row>
    <row r="174" spans="1:12" x14ac:dyDescent="0.2">
      <c r="A174" s="104"/>
      <c r="B174" s="105" t="s">
        <v>187</v>
      </c>
      <c r="C174" s="105"/>
      <c r="D174" s="106"/>
      <c r="E174" s="106"/>
      <c r="F174" s="106"/>
      <c r="G174" s="106"/>
      <c r="H174" s="198"/>
      <c r="I174" s="198"/>
      <c r="J174" s="199"/>
      <c r="K174" s="198"/>
      <c r="L174" s="106"/>
    </row>
    <row r="175" spans="1:12" x14ac:dyDescent="0.2">
      <c r="A175" s="104"/>
      <c r="B175" s="98" t="s">
        <v>104</v>
      </c>
      <c r="C175" s="99">
        <v>58333.2</v>
      </c>
      <c r="D175" s="106">
        <v>60676.7</v>
      </c>
      <c r="E175" s="106">
        <v>38698.699999999997</v>
      </c>
      <c r="F175" s="106">
        <f>32924.3+8083.4</f>
        <v>41007.699999999997</v>
      </c>
      <c r="G175" s="106">
        <v>38698.699999999997</v>
      </c>
      <c r="H175" s="198">
        <f t="shared" ref="H175:H180" si="46">G175/$G$206</f>
        <v>4.1000000000000002E-2</v>
      </c>
      <c r="I175" s="198">
        <f t="shared" si="33"/>
        <v>1</v>
      </c>
      <c r="J175" s="199">
        <f t="shared" ref="J175:J180" si="47">G175-D175</f>
        <v>-21978</v>
      </c>
      <c r="K175" s="198">
        <f t="shared" ref="K175:K180" si="48">G175/D175</f>
        <v>0.63800000000000001</v>
      </c>
      <c r="L175" s="106">
        <f t="shared" ref="L175:L180" si="49">G175-F175</f>
        <v>-2309</v>
      </c>
    </row>
    <row r="176" spans="1:12" x14ac:dyDescent="0.2">
      <c r="A176" s="104"/>
      <c r="B176" s="98" t="s">
        <v>169</v>
      </c>
      <c r="C176" s="99">
        <v>323.2</v>
      </c>
      <c r="D176" s="106">
        <v>323.2</v>
      </c>
      <c r="E176" s="106">
        <v>194.6</v>
      </c>
      <c r="F176" s="106">
        <v>205.6</v>
      </c>
      <c r="G176" s="106">
        <v>194.6</v>
      </c>
      <c r="H176" s="198">
        <f t="shared" si="46"/>
        <v>0</v>
      </c>
      <c r="I176" s="198">
        <f t="shared" si="33"/>
        <v>1</v>
      </c>
      <c r="J176" s="199">
        <f t="shared" si="47"/>
        <v>-128.6</v>
      </c>
      <c r="K176" s="198">
        <f t="shared" si="48"/>
        <v>0.60199999999999998</v>
      </c>
      <c r="L176" s="106">
        <f t="shared" si="49"/>
        <v>-11</v>
      </c>
    </row>
    <row r="177" spans="1:12" x14ac:dyDescent="0.2">
      <c r="A177" s="97"/>
      <c r="B177" s="98" t="s">
        <v>107</v>
      </c>
      <c r="C177" s="99">
        <v>6645.1</v>
      </c>
      <c r="D177" s="106">
        <v>6645.1</v>
      </c>
      <c r="E177" s="106">
        <v>4437.8</v>
      </c>
      <c r="F177" s="106">
        <v>4672.5</v>
      </c>
      <c r="G177" s="106">
        <v>4437.8</v>
      </c>
      <c r="H177" s="198">
        <f t="shared" si="46"/>
        <v>5.0000000000000001E-3</v>
      </c>
      <c r="I177" s="198">
        <f t="shared" si="33"/>
        <v>1</v>
      </c>
      <c r="J177" s="199">
        <f t="shared" si="47"/>
        <v>-2207.3000000000002</v>
      </c>
      <c r="K177" s="198">
        <f t="shared" si="48"/>
        <v>0.66800000000000004</v>
      </c>
      <c r="L177" s="106">
        <f t="shared" si="49"/>
        <v>-234.7</v>
      </c>
    </row>
    <row r="178" spans="1:12" x14ac:dyDescent="0.2">
      <c r="A178" s="97"/>
      <c r="B178" s="98" t="s">
        <v>166</v>
      </c>
      <c r="C178" s="99">
        <v>1009.3</v>
      </c>
      <c r="D178" s="106">
        <v>1265.7</v>
      </c>
      <c r="E178" s="106">
        <v>193.8</v>
      </c>
      <c r="F178" s="106">
        <v>265.89999999999998</v>
      </c>
      <c r="G178" s="106">
        <v>193.8</v>
      </c>
      <c r="H178" s="198">
        <f t="shared" si="46"/>
        <v>0</v>
      </c>
      <c r="I178" s="198">
        <v>0</v>
      </c>
      <c r="J178" s="199">
        <f t="shared" si="47"/>
        <v>-1071.9000000000001</v>
      </c>
      <c r="K178" s="198">
        <f t="shared" si="48"/>
        <v>0.153</v>
      </c>
      <c r="L178" s="106">
        <f t="shared" si="49"/>
        <v>-72.099999999999994</v>
      </c>
    </row>
    <row r="179" spans="1:12" x14ac:dyDescent="0.2">
      <c r="A179" s="97"/>
      <c r="B179" s="98" t="s">
        <v>170</v>
      </c>
      <c r="C179" s="99">
        <v>1430.6</v>
      </c>
      <c r="D179" s="106">
        <v>1996.6</v>
      </c>
      <c r="E179" s="106">
        <v>833</v>
      </c>
      <c r="F179" s="106">
        <v>757.5</v>
      </c>
      <c r="G179" s="106">
        <v>833</v>
      </c>
      <c r="H179" s="198">
        <f t="shared" si="46"/>
        <v>1E-3</v>
      </c>
      <c r="I179" s="198">
        <f t="shared" si="33"/>
        <v>1</v>
      </c>
      <c r="J179" s="199">
        <f t="shared" si="47"/>
        <v>-1163.5999999999999</v>
      </c>
      <c r="K179" s="198">
        <f t="shared" si="48"/>
        <v>0.41699999999999998</v>
      </c>
      <c r="L179" s="106">
        <f t="shared" si="49"/>
        <v>75.5</v>
      </c>
    </row>
    <row r="180" spans="1:12" hidden="1" x14ac:dyDescent="0.2">
      <c r="A180" s="16">
        <v>612</v>
      </c>
      <c r="B180" s="8" t="s">
        <v>103</v>
      </c>
      <c r="C180" s="6"/>
      <c r="D180" s="116"/>
      <c r="E180" s="116"/>
      <c r="F180" s="116"/>
      <c r="G180" s="116"/>
      <c r="H180" s="196">
        <f t="shared" si="46"/>
        <v>0</v>
      </c>
      <c r="I180" s="213" t="e">
        <f t="shared" si="33"/>
        <v>#DIV/0!</v>
      </c>
      <c r="J180" s="197">
        <f t="shared" si="47"/>
        <v>0</v>
      </c>
      <c r="K180" s="196" t="e">
        <f t="shared" si="48"/>
        <v>#DIV/0!</v>
      </c>
      <c r="L180" s="116">
        <f t="shared" si="49"/>
        <v>0</v>
      </c>
    </row>
    <row r="181" spans="1:12" hidden="1" x14ac:dyDescent="0.2">
      <c r="A181" s="154"/>
      <c r="B181" s="153" t="s">
        <v>27</v>
      </c>
      <c r="C181" s="99"/>
      <c r="D181" s="116"/>
      <c r="E181" s="116"/>
      <c r="F181" s="116"/>
      <c r="G181" s="116"/>
      <c r="H181" s="196"/>
      <c r="I181" s="213" t="e">
        <f t="shared" si="33"/>
        <v>#DIV/0!</v>
      </c>
      <c r="J181" s="197"/>
      <c r="K181" s="196"/>
      <c r="L181" s="116"/>
    </row>
    <row r="182" spans="1:12" ht="40.5" hidden="1" x14ac:dyDescent="0.2">
      <c r="A182" s="154"/>
      <c r="B182" s="153" t="s">
        <v>172</v>
      </c>
      <c r="C182" s="99"/>
      <c r="D182" s="116"/>
      <c r="E182" s="116"/>
      <c r="F182" s="116"/>
      <c r="G182" s="116"/>
      <c r="H182" s="196">
        <f t="shared" ref="H182:H191" si="50">G182/$G$206</f>
        <v>0</v>
      </c>
      <c r="I182" s="213" t="e">
        <f t="shared" si="33"/>
        <v>#DIV/0!</v>
      </c>
      <c r="J182" s="197">
        <f t="shared" ref="J182:J191" si="51">G182-D182</f>
        <v>0</v>
      </c>
      <c r="K182" s="196" t="e">
        <f>G182/D182</f>
        <v>#DIV/0!</v>
      </c>
      <c r="L182" s="116">
        <f t="shared" ref="L182:L191" si="52">G182-F182</f>
        <v>0</v>
      </c>
    </row>
    <row r="183" spans="1:12" ht="54" x14ac:dyDescent="0.2">
      <c r="A183" s="15" t="s">
        <v>209</v>
      </c>
      <c r="B183" s="155" t="s">
        <v>252</v>
      </c>
      <c r="C183" s="100">
        <v>1200</v>
      </c>
      <c r="D183" s="188">
        <v>7131</v>
      </c>
      <c r="E183" s="188">
        <v>1495.3</v>
      </c>
      <c r="F183" s="188">
        <f>9924.3-8083.4</f>
        <v>1840.9</v>
      </c>
      <c r="G183" s="188">
        <v>1495.3</v>
      </c>
      <c r="H183" s="196">
        <f t="shared" si="50"/>
        <v>2E-3</v>
      </c>
      <c r="I183" s="217">
        <v>0</v>
      </c>
      <c r="J183" s="197">
        <f t="shared" si="51"/>
        <v>-5635.7</v>
      </c>
      <c r="K183" s="196">
        <f>G183/D183</f>
        <v>0.21</v>
      </c>
      <c r="L183" s="116">
        <f t="shared" si="52"/>
        <v>-345.6</v>
      </c>
    </row>
    <row r="184" spans="1:12" hidden="1" x14ac:dyDescent="0.2">
      <c r="A184" s="97" t="s">
        <v>175</v>
      </c>
      <c r="B184" s="113" t="s">
        <v>176</v>
      </c>
      <c r="C184" s="100">
        <v>0</v>
      </c>
      <c r="D184" s="162">
        <v>0</v>
      </c>
      <c r="E184" s="162"/>
      <c r="F184" s="188">
        <v>0</v>
      </c>
      <c r="G184" s="162">
        <v>0</v>
      </c>
      <c r="H184" s="167">
        <f t="shared" si="50"/>
        <v>0</v>
      </c>
      <c r="I184" s="213" t="e">
        <f t="shared" si="33"/>
        <v>#DIV/0!</v>
      </c>
      <c r="J184" s="168">
        <f t="shared" si="51"/>
        <v>0</v>
      </c>
      <c r="K184" s="167" t="e">
        <f>G184/D184</f>
        <v>#DIV/0!</v>
      </c>
      <c r="L184" s="163">
        <f t="shared" si="52"/>
        <v>0</v>
      </c>
    </row>
    <row r="185" spans="1:12" s="24" customFormat="1" x14ac:dyDescent="0.2">
      <c r="A185" s="74" t="s">
        <v>108</v>
      </c>
      <c r="B185" s="79" t="s">
        <v>109</v>
      </c>
      <c r="C185" s="212">
        <f>C186+C187</f>
        <v>537.4</v>
      </c>
      <c r="D185" s="212">
        <f>D186</f>
        <v>537.4</v>
      </c>
      <c r="E185" s="212">
        <f>E186</f>
        <v>396.2</v>
      </c>
      <c r="F185" s="212">
        <f>F186+F187</f>
        <v>306.5</v>
      </c>
      <c r="G185" s="212">
        <f>G186+G187</f>
        <v>396.2</v>
      </c>
      <c r="H185" s="213">
        <f t="shared" si="50"/>
        <v>0</v>
      </c>
      <c r="I185" s="213">
        <f t="shared" si="33"/>
        <v>1</v>
      </c>
      <c r="J185" s="214">
        <f t="shared" si="51"/>
        <v>-141.19999999999999</v>
      </c>
      <c r="K185" s="213">
        <f>G185/D185</f>
        <v>0.73699999999999999</v>
      </c>
      <c r="L185" s="215">
        <f t="shared" si="52"/>
        <v>89.7</v>
      </c>
    </row>
    <row r="186" spans="1:12" s="39" customFormat="1" x14ac:dyDescent="0.2">
      <c r="A186" s="15" t="s">
        <v>65</v>
      </c>
      <c r="B186" s="18" t="s">
        <v>66</v>
      </c>
      <c r="C186" s="127">
        <v>537.4</v>
      </c>
      <c r="D186" s="174">
        <v>537.4</v>
      </c>
      <c r="E186" s="174">
        <v>396.2</v>
      </c>
      <c r="F186" s="187">
        <v>306.5</v>
      </c>
      <c r="G186" s="174">
        <v>396.2</v>
      </c>
      <c r="H186" s="211">
        <f t="shared" si="50"/>
        <v>0</v>
      </c>
      <c r="I186" s="217">
        <f t="shared" si="33"/>
        <v>1</v>
      </c>
      <c r="J186" s="183">
        <f t="shared" si="51"/>
        <v>-141.19999999999999</v>
      </c>
      <c r="K186" s="211">
        <f>G186/D186</f>
        <v>0.73699999999999999</v>
      </c>
      <c r="L186" s="6">
        <f t="shared" si="52"/>
        <v>89.7</v>
      </c>
    </row>
    <row r="187" spans="1:12" s="39" customFormat="1" ht="13.5" hidden="1" customHeight="1" x14ac:dyDescent="0.2">
      <c r="A187" s="15" t="s">
        <v>60</v>
      </c>
      <c r="B187" s="18" t="s">
        <v>61</v>
      </c>
      <c r="C187" s="127">
        <v>0</v>
      </c>
      <c r="D187" s="164">
        <v>0</v>
      </c>
      <c r="E187" s="164"/>
      <c r="F187" s="187">
        <v>0</v>
      </c>
      <c r="G187" s="164">
        <v>0</v>
      </c>
      <c r="H187" s="167">
        <f t="shared" si="50"/>
        <v>0</v>
      </c>
      <c r="I187" s="213" t="e">
        <f t="shared" si="33"/>
        <v>#DIV/0!</v>
      </c>
      <c r="J187" s="168">
        <f t="shared" si="51"/>
        <v>0</v>
      </c>
      <c r="K187" s="167">
        <v>0</v>
      </c>
      <c r="L187" s="163">
        <f t="shared" si="52"/>
        <v>0</v>
      </c>
    </row>
    <row r="188" spans="1:12" s="24" customFormat="1" x14ac:dyDescent="0.2">
      <c r="A188" s="74" t="s">
        <v>110</v>
      </c>
      <c r="B188" s="79" t="s">
        <v>50</v>
      </c>
      <c r="C188" s="78">
        <f>C189</f>
        <v>12688.3</v>
      </c>
      <c r="D188" s="78">
        <f>D189</f>
        <v>14590.8</v>
      </c>
      <c r="E188" s="78">
        <f>E189</f>
        <v>8527.4</v>
      </c>
      <c r="F188" s="78">
        <f>F189</f>
        <v>7715.4</v>
      </c>
      <c r="G188" s="78">
        <f>G189</f>
        <v>8527.4</v>
      </c>
      <c r="H188" s="76">
        <f t="shared" si="50"/>
        <v>8.9999999999999993E-3</v>
      </c>
      <c r="I188" s="213">
        <f t="shared" si="33"/>
        <v>1</v>
      </c>
      <c r="J188" s="201">
        <f t="shared" si="51"/>
        <v>-6063.4</v>
      </c>
      <c r="K188" s="200">
        <f>G188/D188</f>
        <v>0.58399999999999996</v>
      </c>
      <c r="L188" s="202">
        <f t="shared" si="52"/>
        <v>812</v>
      </c>
    </row>
    <row r="189" spans="1:12" s="39" customFormat="1" x14ac:dyDescent="0.2">
      <c r="A189" s="102" t="s">
        <v>78</v>
      </c>
      <c r="B189" s="160" t="s">
        <v>201</v>
      </c>
      <c r="C189" s="94">
        <f>C190+C191+C201</f>
        <v>12688.3</v>
      </c>
      <c r="D189" s="207">
        <f>D190+D191+D201</f>
        <v>14590.8</v>
      </c>
      <c r="E189" s="207">
        <f>E190+E191+E201</f>
        <v>8527.4</v>
      </c>
      <c r="F189" s="207">
        <f>F190+F191+F201</f>
        <v>7715.4</v>
      </c>
      <c r="G189" s="207">
        <f>G190+G191+G201</f>
        <v>8527.4</v>
      </c>
      <c r="H189" s="87">
        <f t="shared" si="50"/>
        <v>8.9999999999999993E-3</v>
      </c>
      <c r="I189" s="213">
        <f t="shared" si="33"/>
        <v>1</v>
      </c>
      <c r="J189" s="205">
        <f t="shared" si="51"/>
        <v>-6063.4</v>
      </c>
      <c r="K189" s="204">
        <f>G189/D189</f>
        <v>0.58399999999999996</v>
      </c>
      <c r="L189" s="206">
        <f t="shared" si="52"/>
        <v>812</v>
      </c>
    </row>
    <row r="190" spans="1:12" ht="40.5" x14ac:dyDescent="0.2">
      <c r="A190" s="16">
        <v>611</v>
      </c>
      <c r="B190" s="8" t="s">
        <v>102</v>
      </c>
      <c r="C190" s="99">
        <v>10488.3</v>
      </c>
      <c r="D190" s="116">
        <v>10309.700000000001</v>
      </c>
      <c r="E190" s="116">
        <v>6199.7</v>
      </c>
      <c r="F190" s="116">
        <v>5246.9</v>
      </c>
      <c r="G190" s="116">
        <v>6199.7</v>
      </c>
      <c r="H190" s="196">
        <f t="shared" si="50"/>
        <v>7.0000000000000001E-3</v>
      </c>
      <c r="I190" s="196">
        <f t="shared" si="33"/>
        <v>1</v>
      </c>
      <c r="J190" s="197">
        <f t="shared" si="51"/>
        <v>-4110</v>
      </c>
      <c r="K190" s="196">
        <f>G190/D190</f>
        <v>0.60099999999999998</v>
      </c>
      <c r="L190" s="116">
        <f t="shared" si="52"/>
        <v>952.8</v>
      </c>
    </row>
    <row r="191" spans="1:12" x14ac:dyDescent="0.2">
      <c r="A191" s="16">
        <v>612</v>
      </c>
      <c r="B191" s="8" t="s">
        <v>207</v>
      </c>
      <c r="C191" s="99">
        <v>100</v>
      </c>
      <c r="D191" s="116">
        <v>1782.7</v>
      </c>
      <c r="E191" s="116">
        <v>1050.9000000000001</v>
      </c>
      <c r="F191" s="116">
        <v>667.4</v>
      </c>
      <c r="G191" s="116">
        <v>1050.9000000000001</v>
      </c>
      <c r="H191" s="196">
        <f t="shared" si="50"/>
        <v>1E-3</v>
      </c>
      <c r="I191" s="196">
        <f t="shared" si="33"/>
        <v>1</v>
      </c>
      <c r="J191" s="197">
        <f t="shared" si="51"/>
        <v>-731.8</v>
      </c>
      <c r="K191" s="196">
        <f>G191/D191</f>
        <v>0.58899999999999997</v>
      </c>
      <c r="L191" s="116">
        <f t="shared" si="52"/>
        <v>383.5</v>
      </c>
    </row>
    <row r="192" spans="1:12" x14ac:dyDescent="0.2">
      <c r="A192" s="104"/>
      <c r="B192" s="105" t="s">
        <v>187</v>
      </c>
      <c r="C192" s="105"/>
      <c r="D192" s="106"/>
      <c r="E192" s="106"/>
      <c r="F192" s="106"/>
      <c r="G192" s="106"/>
      <c r="H192" s="198"/>
      <c r="I192" s="198"/>
      <c r="J192" s="199"/>
      <c r="K192" s="198"/>
      <c r="L192" s="106"/>
    </row>
    <row r="193" spans="1:12" x14ac:dyDescent="0.2">
      <c r="A193" s="104"/>
      <c r="B193" s="98" t="s">
        <v>104</v>
      </c>
      <c r="C193" s="99">
        <v>9150.2999999999993</v>
      </c>
      <c r="D193" s="106">
        <v>9022</v>
      </c>
      <c r="E193" s="106">
        <v>5962.1</v>
      </c>
      <c r="F193" s="106">
        <v>4938</v>
      </c>
      <c r="G193" s="106">
        <v>5962.1</v>
      </c>
      <c r="H193" s="198">
        <f t="shared" ref="H193:H198" si="53">G193/$G$206</f>
        <v>6.0000000000000001E-3</v>
      </c>
      <c r="I193" s="198">
        <f t="shared" si="33"/>
        <v>1</v>
      </c>
      <c r="J193" s="199">
        <f t="shared" ref="J193:J198" si="54">G193-D193</f>
        <v>-3059.9</v>
      </c>
      <c r="K193" s="198">
        <f t="shared" ref="K193:K198" si="55">G193/D193</f>
        <v>0.66100000000000003</v>
      </c>
      <c r="L193" s="106">
        <f t="shared" ref="L193:L198" si="56">G193-F193</f>
        <v>1024.0999999999999</v>
      </c>
    </row>
    <row r="194" spans="1:12" x14ac:dyDescent="0.2">
      <c r="A194" s="104"/>
      <c r="B194" s="98" t="s">
        <v>169</v>
      </c>
      <c r="C194" s="99">
        <v>32</v>
      </c>
      <c r="D194" s="106">
        <v>32</v>
      </c>
      <c r="E194" s="106">
        <v>19.600000000000001</v>
      </c>
      <c r="F194" s="106">
        <v>19.399999999999999</v>
      </c>
      <c r="G194" s="106">
        <v>19.600000000000001</v>
      </c>
      <c r="H194" s="198">
        <f t="shared" si="53"/>
        <v>0</v>
      </c>
      <c r="I194" s="198">
        <f t="shared" si="33"/>
        <v>1</v>
      </c>
      <c r="J194" s="199">
        <f t="shared" si="54"/>
        <v>-12.4</v>
      </c>
      <c r="K194" s="198">
        <f t="shared" si="55"/>
        <v>0.61299999999999999</v>
      </c>
      <c r="L194" s="106">
        <f t="shared" si="56"/>
        <v>0.2</v>
      </c>
    </row>
    <row r="195" spans="1:12" x14ac:dyDescent="0.2">
      <c r="A195" s="97"/>
      <c r="B195" s="98" t="s">
        <v>107</v>
      </c>
      <c r="C195" s="99">
        <v>1079.5999999999999</v>
      </c>
      <c r="D195" s="106">
        <v>2582.1</v>
      </c>
      <c r="E195" s="106">
        <v>1111.8</v>
      </c>
      <c r="F195" s="106">
        <v>769.5</v>
      </c>
      <c r="G195" s="106">
        <v>1111.8</v>
      </c>
      <c r="H195" s="198">
        <f t="shared" si="53"/>
        <v>1E-3</v>
      </c>
      <c r="I195" s="198">
        <f t="shared" si="33"/>
        <v>1</v>
      </c>
      <c r="J195" s="199">
        <f t="shared" si="54"/>
        <v>-1470.3</v>
      </c>
      <c r="K195" s="198">
        <f t="shared" si="55"/>
        <v>0.43099999999999999</v>
      </c>
      <c r="L195" s="106">
        <f t="shared" si="56"/>
        <v>342.3</v>
      </c>
    </row>
    <row r="196" spans="1:12" x14ac:dyDescent="0.2">
      <c r="A196" s="97"/>
      <c r="B196" s="98" t="s">
        <v>166</v>
      </c>
      <c r="C196" s="99">
        <v>198.2</v>
      </c>
      <c r="D196" s="106">
        <v>195.3</v>
      </c>
      <c r="E196" s="106">
        <v>27.5</v>
      </c>
      <c r="F196" s="106">
        <v>71.2</v>
      </c>
      <c r="G196" s="106">
        <v>27.5</v>
      </c>
      <c r="H196" s="198">
        <f t="shared" si="53"/>
        <v>0</v>
      </c>
      <c r="I196" s="198">
        <v>0</v>
      </c>
      <c r="J196" s="199">
        <f t="shared" si="54"/>
        <v>-167.8</v>
      </c>
      <c r="K196" s="198">
        <f t="shared" si="55"/>
        <v>0.14099999999999999</v>
      </c>
      <c r="L196" s="106">
        <f t="shared" si="56"/>
        <v>-43.7</v>
      </c>
    </row>
    <row r="197" spans="1:12" x14ac:dyDescent="0.2">
      <c r="A197" s="97"/>
      <c r="B197" s="98" t="s">
        <v>167</v>
      </c>
      <c r="C197" s="99">
        <v>128.19999999999999</v>
      </c>
      <c r="D197" s="106">
        <v>261</v>
      </c>
      <c r="E197" s="106">
        <v>129.6</v>
      </c>
      <c r="F197" s="106">
        <v>116.2</v>
      </c>
      <c r="G197" s="106">
        <v>129.6</v>
      </c>
      <c r="H197" s="198">
        <f t="shared" si="53"/>
        <v>0</v>
      </c>
      <c r="I197" s="198">
        <f t="shared" si="33"/>
        <v>1</v>
      </c>
      <c r="J197" s="199">
        <f t="shared" si="54"/>
        <v>-131.4</v>
      </c>
      <c r="K197" s="198">
        <f t="shared" si="55"/>
        <v>0.497</v>
      </c>
      <c r="L197" s="106">
        <f t="shared" si="56"/>
        <v>13.4</v>
      </c>
    </row>
    <row r="198" spans="1:12" hidden="1" x14ac:dyDescent="0.2">
      <c r="A198" s="16"/>
      <c r="B198" s="8" t="s">
        <v>103</v>
      </c>
      <c r="C198" s="99"/>
      <c r="D198" s="163"/>
      <c r="E198" s="163"/>
      <c r="F198" s="163"/>
      <c r="G198" s="163"/>
      <c r="H198" s="167">
        <f t="shared" si="53"/>
        <v>0</v>
      </c>
      <c r="I198" s="213" t="e">
        <f t="shared" si="33"/>
        <v>#DIV/0!</v>
      </c>
      <c r="J198" s="168">
        <f t="shared" si="54"/>
        <v>0</v>
      </c>
      <c r="K198" s="167" t="e">
        <f t="shared" si="55"/>
        <v>#DIV/0!</v>
      </c>
      <c r="L198" s="163">
        <f t="shared" si="56"/>
        <v>0</v>
      </c>
    </row>
    <row r="199" spans="1:12" hidden="1" x14ac:dyDescent="0.2">
      <c r="A199" s="154"/>
      <c r="B199" s="153" t="s">
        <v>27</v>
      </c>
      <c r="C199" s="99"/>
      <c r="D199" s="163"/>
      <c r="E199" s="163"/>
      <c r="F199" s="163"/>
      <c r="G199" s="163"/>
      <c r="H199" s="167"/>
      <c r="I199" s="213" t="e">
        <f t="shared" si="33"/>
        <v>#DIV/0!</v>
      </c>
      <c r="J199" s="168"/>
      <c r="K199" s="167"/>
      <c r="L199" s="163"/>
    </row>
    <row r="200" spans="1:12" ht="27" hidden="1" x14ac:dyDescent="0.2">
      <c r="A200" s="154"/>
      <c r="B200" s="153" t="s">
        <v>171</v>
      </c>
      <c r="C200" s="99"/>
      <c r="D200" s="163"/>
      <c r="E200" s="163"/>
      <c r="F200" s="163"/>
      <c r="G200" s="163"/>
      <c r="H200" s="167">
        <f t="shared" ref="H200:H206" si="57">G200/$G$206</f>
        <v>0</v>
      </c>
      <c r="I200" s="213" t="e">
        <f t="shared" si="33"/>
        <v>#DIV/0!</v>
      </c>
      <c r="J200" s="168">
        <f t="shared" ref="J200:J205" si="58">G200-D200</f>
        <v>0</v>
      </c>
      <c r="K200" s="167" t="e">
        <f t="shared" ref="K200:K206" si="59">G200/D200</f>
        <v>#DIV/0!</v>
      </c>
      <c r="L200" s="163">
        <f t="shared" ref="L200:L206" si="60">G200-F200</f>
        <v>0</v>
      </c>
    </row>
    <row r="201" spans="1:12" ht="67.5" x14ac:dyDescent="0.2">
      <c r="A201" s="239" t="s">
        <v>210</v>
      </c>
      <c r="B201" s="153" t="s">
        <v>253</v>
      </c>
      <c r="C201" s="100">
        <v>2100</v>
      </c>
      <c r="D201" s="188">
        <v>2498.4</v>
      </c>
      <c r="E201" s="188">
        <v>1276.8</v>
      </c>
      <c r="F201" s="173">
        <v>1801.1</v>
      </c>
      <c r="G201" s="188">
        <v>1276.8</v>
      </c>
      <c r="H201" s="196">
        <f t="shared" si="57"/>
        <v>1E-3</v>
      </c>
      <c r="I201" s="217">
        <f t="shared" ref="I201:I206" si="61">G201/E201</f>
        <v>1</v>
      </c>
      <c r="J201" s="197">
        <f t="shared" si="58"/>
        <v>-1221.5999999999999</v>
      </c>
      <c r="K201" s="196">
        <f t="shared" si="59"/>
        <v>0.51100000000000001</v>
      </c>
      <c r="L201" s="116">
        <f t="shared" si="60"/>
        <v>-524.29999999999995</v>
      </c>
    </row>
    <row r="202" spans="1:12" s="24" customFormat="1" ht="27" x14ac:dyDescent="0.2">
      <c r="A202" s="82">
        <v>1300</v>
      </c>
      <c r="B202" s="79" t="s">
        <v>111</v>
      </c>
      <c r="C202" s="215">
        <f>C203</f>
        <v>15704.2</v>
      </c>
      <c r="D202" s="215">
        <f>D203</f>
        <v>15947.1</v>
      </c>
      <c r="E202" s="215">
        <f>E203</f>
        <v>11284.2</v>
      </c>
      <c r="F202" s="215">
        <f>F203</f>
        <v>10740</v>
      </c>
      <c r="G202" s="215">
        <f>G203</f>
        <v>11284.2</v>
      </c>
      <c r="H202" s="213">
        <f t="shared" si="57"/>
        <v>1.2E-2</v>
      </c>
      <c r="I202" s="213">
        <f t="shared" si="61"/>
        <v>1</v>
      </c>
      <c r="J202" s="214">
        <f t="shared" si="58"/>
        <v>-4662.8999999999996</v>
      </c>
      <c r="K202" s="213">
        <f t="shared" si="59"/>
        <v>0.70799999999999996</v>
      </c>
      <c r="L202" s="215">
        <f t="shared" si="60"/>
        <v>544.20000000000005</v>
      </c>
    </row>
    <row r="203" spans="1:12" s="39" customFormat="1" ht="27" x14ac:dyDescent="0.2">
      <c r="A203" s="15" t="s">
        <v>76</v>
      </c>
      <c r="B203" s="33" t="s">
        <v>112</v>
      </c>
      <c r="C203" s="127">
        <v>15704.2</v>
      </c>
      <c r="D203" s="174">
        <v>15947.1</v>
      </c>
      <c r="E203" s="174">
        <v>11284.2</v>
      </c>
      <c r="F203" s="174">
        <v>10740</v>
      </c>
      <c r="G203" s="187">
        <v>11284.2</v>
      </c>
      <c r="H203" s="196">
        <f t="shared" si="57"/>
        <v>1.2E-2</v>
      </c>
      <c r="I203" s="213">
        <f t="shared" si="61"/>
        <v>1</v>
      </c>
      <c r="J203" s="197">
        <f t="shared" si="58"/>
        <v>-4662.8999999999996</v>
      </c>
      <c r="K203" s="196">
        <f t="shared" si="59"/>
        <v>0.70799999999999996</v>
      </c>
      <c r="L203" s="116">
        <f t="shared" si="60"/>
        <v>544.20000000000005</v>
      </c>
    </row>
    <row r="204" spans="1:12" s="24" customFormat="1" ht="40.5" x14ac:dyDescent="0.2">
      <c r="A204" s="82">
        <v>1400</v>
      </c>
      <c r="B204" s="79" t="s">
        <v>154</v>
      </c>
      <c r="C204" s="215">
        <f>C205</f>
        <v>134773.5</v>
      </c>
      <c r="D204" s="215">
        <f>D205</f>
        <v>134773.5</v>
      </c>
      <c r="E204" s="215">
        <f>E205</f>
        <v>72000</v>
      </c>
      <c r="F204" s="78">
        <f>F205</f>
        <v>81850</v>
      </c>
      <c r="G204" s="78">
        <f>G205</f>
        <v>72000</v>
      </c>
      <c r="H204" s="76">
        <f t="shared" si="57"/>
        <v>7.5999999999999998E-2</v>
      </c>
      <c r="I204" s="213">
        <f t="shared" si="61"/>
        <v>1</v>
      </c>
      <c r="J204" s="77">
        <f t="shared" si="58"/>
        <v>-62773.5</v>
      </c>
      <c r="K204" s="213">
        <f t="shared" si="59"/>
        <v>0.53400000000000003</v>
      </c>
      <c r="L204" s="215">
        <f t="shared" si="60"/>
        <v>-9850</v>
      </c>
    </row>
    <row r="205" spans="1:12" s="39" customFormat="1" x14ac:dyDescent="0.2">
      <c r="A205" s="15" t="s">
        <v>153</v>
      </c>
      <c r="B205" s="33" t="s">
        <v>155</v>
      </c>
      <c r="C205" s="127">
        <v>134773.5</v>
      </c>
      <c r="D205" s="174">
        <v>134773.5</v>
      </c>
      <c r="E205" s="174">
        <v>72000</v>
      </c>
      <c r="F205" s="174">
        <v>81850</v>
      </c>
      <c r="G205" s="187">
        <v>72000</v>
      </c>
      <c r="H205" s="196">
        <f t="shared" si="57"/>
        <v>7.5999999999999998E-2</v>
      </c>
      <c r="I205" s="213">
        <f t="shared" si="61"/>
        <v>1</v>
      </c>
      <c r="J205" s="197">
        <f t="shared" si="58"/>
        <v>-62773.5</v>
      </c>
      <c r="K205" s="196">
        <f t="shared" si="59"/>
        <v>0.53400000000000003</v>
      </c>
      <c r="L205" s="116">
        <f t="shared" si="60"/>
        <v>-9850</v>
      </c>
    </row>
    <row r="206" spans="1:12" s="24" customFormat="1" ht="16.5" x14ac:dyDescent="0.2">
      <c r="A206" s="74"/>
      <c r="B206" s="83" t="s">
        <v>55</v>
      </c>
      <c r="C206" s="215">
        <f>C51+C70+C77+C109+C155+C169+C185+C188+C202+C204</f>
        <v>697032.5</v>
      </c>
      <c r="D206" s="215">
        <f>D51+D70+D77+D109+D155+D169+D185+D188+D202+D204</f>
        <v>1308769.5</v>
      </c>
      <c r="E206" s="215">
        <f>E51+E70+E77+E109+E155+E169+E185+E188+E202+E204</f>
        <v>947057.9</v>
      </c>
      <c r="F206" s="215">
        <f>F51+F70+F77+F109+F155+F169+F185+F188+F202+F204</f>
        <v>664327</v>
      </c>
      <c r="G206" s="215">
        <f>G51+G70+G77+G109+G155+G169+G185+G188+G202+G204</f>
        <v>946497.7</v>
      </c>
      <c r="H206" s="76">
        <f t="shared" si="57"/>
        <v>1</v>
      </c>
      <c r="I206" s="213">
        <f t="shared" si="61"/>
        <v>0.999</v>
      </c>
      <c r="J206" s="78">
        <f>J51+J70+J77+J109+J155+J169+J185+J188+J202</f>
        <v>-299498.3</v>
      </c>
      <c r="K206" s="213">
        <f t="shared" si="59"/>
        <v>0.72299999999999998</v>
      </c>
      <c r="L206" s="215">
        <f t="shared" si="60"/>
        <v>282170.7</v>
      </c>
    </row>
    <row r="207" spans="1:12" s="1" customFormat="1" ht="16.5" x14ac:dyDescent="0.2">
      <c r="A207" s="30"/>
      <c r="B207" s="65"/>
      <c r="C207" s="131"/>
      <c r="D207" s="261"/>
      <c r="E207" s="261"/>
      <c r="F207" s="261"/>
      <c r="G207" s="261"/>
      <c r="H207" s="219"/>
      <c r="I207" s="246"/>
      <c r="J207" s="220"/>
      <c r="K207" s="219"/>
      <c r="L207" s="218"/>
    </row>
    <row r="208" spans="1:12" x14ac:dyDescent="0.2">
      <c r="A208" s="17"/>
      <c r="B208" s="5" t="s">
        <v>67</v>
      </c>
      <c r="C208" s="277">
        <f>C48-C206</f>
        <v>-20000</v>
      </c>
      <c r="D208" s="279">
        <f>D48-D206</f>
        <v>-66304.3</v>
      </c>
      <c r="E208" s="281">
        <f>E48-E206</f>
        <v>-53783.199999999997</v>
      </c>
      <c r="F208" s="279">
        <f>F48-F206</f>
        <v>-655.6</v>
      </c>
      <c r="G208" s="281">
        <f>G48-G206</f>
        <v>-57544.2</v>
      </c>
      <c r="H208" s="269">
        <f>G208/G208</f>
        <v>1</v>
      </c>
      <c r="I208" s="269">
        <f>G208/E208</f>
        <v>1.07</v>
      </c>
      <c r="J208" s="271">
        <f>G208-D208</f>
        <v>8760.1</v>
      </c>
      <c r="K208" s="269">
        <f>G208/D208</f>
        <v>0.86799999999999999</v>
      </c>
      <c r="L208" s="274">
        <f>G208-F208</f>
        <v>-56888.6</v>
      </c>
    </row>
    <row r="209" spans="1:12" x14ac:dyDescent="0.2">
      <c r="A209" s="17"/>
      <c r="B209" s="5" t="s">
        <v>68</v>
      </c>
      <c r="C209" s="278"/>
      <c r="D209" s="280"/>
      <c r="E209" s="282"/>
      <c r="F209" s="280"/>
      <c r="G209" s="282"/>
      <c r="H209" s="270"/>
      <c r="I209" s="270"/>
      <c r="J209" s="272"/>
      <c r="K209" s="270"/>
      <c r="L209" s="275"/>
    </row>
    <row r="210" spans="1:12" ht="27" x14ac:dyDescent="0.2">
      <c r="A210" s="17"/>
      <c r="B210" s="5" t="s">
        <v>69</v>
      </c>
      <c r="C210" s="129">
        <f>C211+C214</f>
        <v>20000</v>
      </c>
      <c r="D210" s="175">
        <f>D211+D214</f>
        <v>66304.3</v>
      </c>
      <c r="E210" s="221">
        <f>E211+E214</f>
        <v>53783.199999999997</v>
      </c>
      <c r="F210" s="175">
        <f>F211+F214</f>
        <v>655.6</v>
      </c>
      <c r="G210" s="221">
        <f>G211+G214</f>
        <v>57544.2</v>
      </c>
      <c r="H210" s="217">
        <f>G210/G210</f>
        <v>1</v>
      </c>
      <c r="I210" s="250">
        <f>G210/E210</f>
        <v>1.07</v>
      </c>
      <c r="J210" s="222">
        <f t="shared" ref="J210:J216" si="62">G210-D210</f>
        <v>-8760.1</v>
      </c>
      <c r="K210" s="217">
        <f>G210/D210</f>
        <v>0.86799999999999999</v>
      </c>
      <c r="L210" s="216">
        <f>G210-F210</f>
        <v>56888.6</v>
      </c>
    </row>
    <row r="211" spans="1:12" ht="27" x14ac:dyDescent="0.2">
      <c r="A211" s="40" t="s">
        <v>85</v>
      </c>
      <c r="B211" s="66" t="s">
        <v>86</v>
      </c>
      <c r="C211" s="132">
        <f>C212+C213</f>
        <v>20000</v>
      </c>
      <c r="D211" s="216">
        <f>D212+D213</f>
        <v>61183.1</v>
      </c>
      <c r="E211" s="216">
        <f>E212+E213</f>
        <v>60000</v>
      </c>
      <c r="F211" s="216">
        <f>F212+F213</f>
        <v>0</v>
      </c>
      <c r="G211" s="216">
        <f>G212+G213</f>
        <v>60000</v>
      </c>
      <c r="H211" s="217">
        <v>0</v>
      </c>
      <c r="I211" s="250">
        <f>G211/E211</f>
        <v>1</v>
      </c>
      <c r="J211" s="222">
        <f t="shared" si="62"/>
        <v>-1183.0999999999999</v>
      </c>
      <c r="K211" s="217">
        <v>0</v>
      </c>
      <c r="L211" s="187">
        <f>G211-F211</f>
        <v>60000</v>
      </c>
    </row>
    <row r="212" spans="1:12" s="39" customFormat="1" ht="27" x14ac:dyDescent="0.2">
      <c r="A212" s="16" t="s">
        <v>81</v>
      </c>
      <c r="B212" s="67" t="s">
        <v>82</v>
      </c>
      <c r="C212" s="127">
        <v>60000</v>
      </c>
      <c r="D212" s="187">
        <v>101183.1</v>
      </c>
      <c r="E212" s="187">
        <v>80000</v>
      </c>
      <c r="F212" s="187">
        <v>148500</v>
      </c>
      <c r="G212" s="187">
        <v>80000</v>
      </c>
      <c r="H212" s="217">
        <v>0</v>
      </c>
      <c r="I212" s="250">
        <f>G212/E212</f>
        <v>1</v>
      </c>
      <c r="J212" s="223">
        <f t="shared" si="62"/>
        <v>-21183.1</v>
      </c>
      <c r="K212" s="224">
        <f>G212/D212</f>
        <v>0.79100000000000004</v>
      </c>
      <c r="L212" s="187">
        <f>G212-F212</f>
        <v>-68500</v>
      </c>
    </row>
    <row r="213" spans="1:12" s="39" customFormat="1" ht="40.5" x14ac:dyDescent="0.2">
      <c r="A213" s="16" t="s">
        <v>83</v>
      </c>
      <c r="B213" s="67" t="s">
        <v>84</v>
      </c>
      <c r="C213" s="127">
        <v>-40000</v>
      </c>
      <c r="D213" s="187">
        <v>-40000</v>
      </c>
      <c r="E213" s="187">
        <v>-20000</v>
      </c>
      <c r="F213" s="187">
        <v>-148500</v>
      </c>
      <c r="G213" s="187">
        <v>-20000</v>
      </c>
      <c r="H213" s="217">
        <v>0</v>
      </c>
      <c r="I213" s="250">
        <f>G213/E213</f>
        <v>1</v>
      </c>
      <c r="J213" s="223">
        <f t="shared" si="62"/>
        <v>20000</v>
      </c>
      <c r="K213" s="224">
        <f>G213/D213</f>
        <v>0.5</v>
      </c>
      <c r="L213" s="187">
        <f>G213-F213</f>
        <v>128500</v>
      </c>
    </row>
    <row r="214" spans="1:12" ht="27" x14ac:dyDescent="0.2">
      <c r="A214" s="40" t="s">
        <v>87</v>
      </c>
      <c r="B214" s="66" t="s">
        <v>88</v>
      </c>
      <c r="C214" s="132">
        <f>C215+C216</f>
        <v>0</v>
      </c>
      <c r="D214" s="216">
        <f>D215+D216</f>
        <v>5121.2</v>
      </c>
      <c r="E214" s="216">
        <f>E215+E216</f>
        <v>-6216.8</v>
      </c>
      <c r="F214" s="216">
        <f>F215+F216</f>
        <v>655.6</v>
      </c>
      <c r="G214" s="216">
        <f>G215+G216</f>
        <v>-2455.8000000000002</v>
      </c>
      <c r="H214" s="217">
        <f>G210/G214</f>
        <v>-23.431999999999999</v>
      </c>
      <c r="I214" s="250">
        <f>G214/E214</f>
        <v>0.39500000000000002</v>
      </c>
      <c r="J214" s="222">
        <f t="shared" si="62"/>
        <v>-7577</v>
      </c>
      <c r="K214" s="217">
        <f>G214/D214</f>
        <v>-0.48</v>
      </c>
      <c r="L214" s="221">
        <f>G214-F214</f>
        <v>-3111.4</v>
      </c>
    </row>
    <row r="215" spans="1:12" ht="27" x14ac:dyDescent="0.2">
      <c r="A215" s="15" t="s">
        <v>89</v>
      </c>
      <c r="B215" s="7" t="s">
        <v>51</v>
      </c>
      <c r="C215" s="127">
        <v>0</v>
      </c>
      <c r="D215" s="187">
        <v>-1343648.3</v>
      </c>
      <c r="E215" s="187">
        <f>-(E48+E212)</f>
        <v>-973274.7</v>
      </c>
      <c r="F215" s="187">
        <v>-813056.8</v>
      </c>
      <c r="G215" s="187">
        <v>-969130.5</v>
      </c>
      <c r="H215" s="217">
        <f>G211/G215</f>
        <v>-6.2E-2</v>
      </c>
      <c r="I215" s="250">
        <v>0</v>
      </c>
      <c r="J215" s="197">
        <f t="shared" si="62"/>
        <v>374517.8</v>
      </c>
      <c r="K215" s="196">
        <v>0</v>
      </c>
      <c r="L215" s="116">
        <f>-(L48)</f>
        <v>-225282.1</v>
      </c>
    </row>
    <row r="216" spans="1:12" ht="27" x14ac:dyDescent="0.2">
      <c r="A216" s="15" t="s">
        <v>90</v>
      </c>
      <c r="B216" s="7" t="s">
        <v>52</v>
      </c>
      <c r="C216" s="127">
        <v>0</v>
      </c>
      <c r="D216" s="187">
        <v>1348769.5</v>
      </c>
      <c r="E216" s="187">
        <f>E206-E213</f>
        <v>967057.9</v>
      </c>
      <c r="F216" s="187">
        <v>813712.4</v>
      </c>
      <c r="G216" s="187">
        <v>966674.7</v>
      </c>
      <c r="H216" s="217">
        <f>G212/G216</f>
        <v>8.3000000000000004E-2</v>
      </c>
      <c r="I216" s="283">
        <v>0</v>
      </c>
      <c r="J216" s="197">
        <f t="shared" si="62"/>
        <v>-382094.8</v>
      </c>
      <c r="K216" s="196">
        <f>G216/D216</f>
        <v>0.71699999999999997</v>
      </c>
      <c r="L216" s="116">
        <f>L206</f>
        <v>282170.7</v>
      </c>
    </row>
    <row r="217" spans="1:12" ht="13.5" hidden="1" customHeight="1" x14ac:dyDescent="0.2">
      <c r="A217" s="16" t="s">
        <v>10</v>
      </c>
      <c r="B217" s="10" t="s">
        <v>9</v>
      </c>
      <c r="C217" s="133"/>
      <c r="D217" s="26"/>
      <c r="E217" s="26"/>
      <c r="F217" s="6"/>
      <c r="G217" s="6"/>
      <c r="H217" s="167"/>
      <c r="I217" s="251"/>
      <c r="J217" s="88"/>
      <c r="K217" s="87"/>
      <c r="L217" s="86"/>
    </row>
    <row r="218" spans="1:12" ht="27" hidden="1" customHeight="1" x14ac:dyDescent="0.2">
      <c r="A218" s="84"/>
      <c r="B218" s="85" t="s">
        <v>134</v>
      </c>
      <c r="C218" s="86">
        <f>C67+C152+C160+C175+C193</f>
        <v>97069.8</v>
      </c>
      <c r="D218" s="86">
        <f>D67+D152+D160+D175+D193</f>
        <v>101359.6</v>
      </c>
      <c r="E218" s="86"/>
      <c r="F218" s="86">
        <f>F67+F152+F160+F175+F193</f>
        <v>65184.3</v>
      </c>
      <c r="G218" s="86">
        <f>G67+G152+G160+G175+G193</f>
        <v>69142</v>
      </c>
      <c r="H218" s="166">
        <f t="shared" ref="H218:H223" si="63">G218/$G$206</f>
        <v>7.2999999999999995E-2</v>
      </c>
      <c r="I218" s="166"/>
      <c r="J218" s="93">
        <f t="shared" ref="J218:J223" si="64">G218-D218</f>
        <v>-32217.599999999999</v>
      </c>
      <c r="K218" s="92">
        <f t="shared" ref="K218:K223" si="65">G218/D218</f>
        <v>0.68200000000000005</v>
      </c>
      <c r="L218" s="94">
        <f t="shared" ref="L218:L223" si="66">G218-F218</f>
        <v>3957.7</v>
      </c>
    </row>
    <row r="219" spans="1:12" ht="13.5" hidden="1" customHeight="1" x14ac:dyDescent="0.2">
      <c r="A219" s="84" t="s">
        <v>10</v>
      </c>
      <c r="B219" s="85" t="s">
        <v>133</v>
      </c>
      <c r="C219" s="86">
        <f>C67</f>
        <v>9745.4</v>
      </c>
      <c r="D219" s="86">
        <f>D67</f>
        <v>11899.5</v>
      </c>
      <c r="E219" s="86"/>
      <c r="F219" s="86">
        <f>F67</f>
        <v>6130.2</v>
      </c>
      <c r="G219" s="86">
        <f>G67</f>
        <v>9043</v>
      </c>
      <c r="H219" s="166">
        <f t="shared" si="63"/>
        <v>0.01</v>
      </c>
      <c r="I219" s="166"/>
      <c r="J219" s="93">
        <f t="shared" si="64"/>
        <v>-2856.5</v>
      </c>
      <c r="K219" s="92">
        <f t="shared" si="65"/>
        <v>0.76</v>
      </c>
      <c r="L219" s="94">
        <f t="shared" si="66"/>
        <v>2912.8</v>
      </c>
    </row>
    <row r="220" spans="1:12" ht="13.5" hidden="1" customHeight="1" x14ac:dyDescent="0.2">
      <c r="A220" s="84"/>
      <c r="B220" s="85" t="s">
        <v>160</v>
      </c>
      <c r="C220" s="86">
        <f>C193+C175+C160</f>
        <v>76129.8</v>
      </c>
      <c r="D220" s="86">
        <f>D193+D175+D160</f>
        <v>78265.5</v>
      </c>
      <c r="E220" s="86"/>
      <c r="F220" s="86">
        <f>F193+F175+F160</f>
        <v>51074.8</v>
      </c>
      <c r="G220" s="86">
        <f>G193+G175+G160</f>
        <v>50997.599999999999</v>
      </c>
      <c r="H220" s="166">
        <f t="shared" si="63"/>
        <v>5.3999999999999999E-2</v>
      </c>
      <c r="I220" s="166"/>
      <c r="J220" s="93">
        <f t="shared" si="64"/>
        <v>-27267.9</v>
      </c>
      <c r="K220" s="92">
        <f t="shared" si="65"/>
        <v>0.65200000000000002</v>
      </c>
      <c r="L220" s="94">
        <f t="shared" si="66"/>
        <v>-77.2</v>
      </c>
    </row>
    <row r="221" spans="1:12" ht="13.5" hidden="1" customHeight="1" x14ac:dyDescent="0.2">
      <c r="A221" s="84" t="s">
        <v>10</v>
      </c>
      <c r="B221" s="85" t="s">
        <v>107</v>
      </c>
      <c r="C221" s="86">
        <f>C68+C162+C177+C195</f>
        <v>8305.9</v>
      </c>
      <c r="D221" s="86">
        <f>D68+D162+D177+D195</f>
        <v>10079.6</v>
      </c>
      <c r="E221" s="86"/>
      <c r="F221" s="86">
        <f>F68+F162+F177+F195</f>
        <v>5874.1</v>
      </c>
      <c r="G221" s="86">
        <f>G68+G162+G177+G195</f>
        <v>5988.9</v>
      </c>
      <c r="H221" s="166">
        <f t="shared" si="63"/>
        <v>6.0000000000000001E-3</v>
      </c>
      <c r="I221" s="166"/>
      <c r="J221" s="93">
        <f t="shared" si="64"/>
        <v>-4090.7</v>
      </c>
      <c r="K221" s="92">
        <f t="shared" si="65"/>
        <v>0.59399999999999997</v>
      </c>
      <c r="L221" s="94">
        <f t="shared" si="66"/>
        <v>114.8</v>
      </c>
    </row>
    <row r="222" spans="1:12" ht="13.5" hidden="1" customHeight="1" x14ac:dyDescent="0.2">
      <c r="A222" s="84" t="s">
        <v>10</v>
      </c>
      <c r="B222" s="89" t="s">
        <v>75</v>
      </c>
      <c r="C222" s="99"/>
      <c r="D222" s="116"/>
      <c r="E222" s="116"/>
      <c r="F222" s="116"/>
      <c r="G222" s="116"/>
      <c r="H222" s="166">
        <f t="shared" si="63"/>
        <v>0</v>
      </c>
      <c r="I222" s="166"/>
      <c r="J222" s="93">
        <f t="shared" si="64"/>
        <v>0</v>
      </c>
      <c r="K222" s="92" t="e">
        <f t="shared" si="65"/>
        <v>#DIV/0!</v>
      </c>
      <c r="L222" s="94">
        <f t="shared" si="66"/>
        <v>0</v>
      </c>
    </row>
    <row r="223" spans="1:12" ht="13.5" hidden="1" customHeight="1" x14ac:dyDescent="0.2">
      <c r="A223" s="84"/>
      <c r="B223" s="89" t="s">
        <v>113</v>
      </c>
      <c r="C223" s="86">
        <f>C69+C76+C108+C154+C168+C183+C201</f>
        <v>431602.8</v>
      </c>
      <c r="D223" s="86">
        <f>D69+D76+D108+D154+D168+D183+D201</f>
        <v>994679.1</v>
      </c>
      <c r="E223" s="86"/>
      <c r="F223" s="86">
        <f>F69+F76+F108+F154+F168+F183+F201</f>
        <v>302860.09999999998</v>
      </c>
      <c r="G223" s="86">
        <f>G69+G76+G108+G154+G168+G183+G201</f>
        <v>747048</v>
      </c>
      <c r="H223" s="166">
        <f t="shared" si="63"/>
        <v>0.78900000000000003</v>
      </c>
      <c r="I223" s="166"/>
      <c r="J223" s="93">
        <f t="shared" si="64"/>
        <v>-247631.1</v>
      </c>
      <c r="K223" s="92">
        <f t="shared" si="65"/>
        <v>0.751</v>
      </c>
      <c r="L223" s="94">
        <f t="shared" si="66"/>
        <v>444187.9</v>
      </c>
    </row>
    <row r="224" spans="1:12" x14ac:dyDescent="0.2">
      <c r="B224" s="101"/>
      <c r="C224" s="28"/>
      <c r="D224" s="29"/>
      <c r="E224" s="29"/>
      <c r="F224" s="29"/>
      <c r="G224" s="29"/>
      <c r="H224" s="31"/>
      <c r="I224" s="31"/>
      <c r="J224" s="32"/>
      <c r="K224" s="31"/>
      <c r="L224" s="29"/>
    </row>
    <row r="225" spans="1:12" x14ac:dyDescent="0.2">
      <c r="A225" s="62"/>
      <c r="D225" s="29"/>
      <c r="E225" s="29"/>
      <c r="H225" s="60" t="s">
        <v>10</v>
      </c>
      <c r="I225" s="60"/>
    </row>
    <row r="226" spans="1:12" x14ac:dyDescent="0.2">
      <c r="B226" s="68"/>
      <c r="C226" s="69"/>
      <c r="D226" s="70"/>
      <c r="E226" s="70"/>
      <c r="F226" s="36"/>
      <c r="G226" s="36"/>
      <c r="H226" s="71"/>
      <c r="I226" s="71"/>
      <c r="J226" s="71"/>
      <c r="K226" s="60" t="s">
        <v>10</v>
      </c>
      <c r="L226" s="2"/>
    </row>
    <row r="227" spans="1:12" x14ac:dyDescent="0.2">
      <c r="B227" s="72"/>
      <c r="C227" s="72"/>
      <c r="D227" s="70"/>
      <c r="E227" s="70"/>
      <c r="F227" s="71"/>
      <c r="G227" s="71"/>
      <c r="H227" s="71"/>
      <c r="I227" s="71"/>
      <c r="J227" s="73"/>
    </row>
    <row r="228" spans="1:12" x14ac:dyDescent="0.2">
      <c r="H228" s="60"/>
      <c r="I228" s="60"/>
    </row>
    <row r="229" spans="1:12" x14ac:dyDescent="0.2">
      <c r="H229" s="60"/>
      <c r="I229" s="60"/>
    </row>
    <row r="230" spans="1:12" x14ac:dyDescent="0.2">
      <c r="H230" s="60"/>
      <c r="I230" s="60"/>
    </row>
    <row r="231" spans="1:12" x14ac:dyDescent="0.2">
      <c r="H231" s="60"/>
      <c r="I231" s="60"/>
    </row>
    <row r="232" spans="1:12" x14ac:dyDescent="0.2">
      <c r="H232" s="60"/>
      <c r="I232" s="60"/>
    </row>
    <row r="233" spans="1:12" x14ac:dyDescent="0.2">
      <c r="H233" s="60"/>
      <c r="I233" s="60"/>
    </row>
    <row r="234" spans="1:12" x14ac:dyDescent="0.2">
      <c r="H234" s="60"/>
      <c r="I234" s="60"/>
    </row>
    <row r="235" spans="1:12" x14ac:dyDescent="0.2">
      <c r="H235" s="60"/>
      <c r="I235" s="60"/>
    </row>
    <row r="236" spans="1:12" x14ac:dyDescent="0.2">
      <c r="H236" s="60"/>
      <c r="I236" s="60"/>
    </row>
    <row r="237" spans="1:12" x14ac:dyDescent="0.2">
      <c r="H237" s="60"/>
      <c r="I237" s="60"/>
    </row>
    <row r="238" spans="1:12" x14ac:dyDescent="0.2">
      <c r="H238" s="60"/>
      <c r="I238" s="60"/>
    </row>
    <row r="239" spans="1:12" x14ac:dyDescent="0.2">
      <c r="H239" s="60"/>
      <c r="I239" s="60"/>
    </row>
    <row r="240" spans="1:12" x14ac:dyDescent="0.2">
      <c r="H240" s="60"/>
      <c r="I240" s="60"/>
    </row>
    <row r="241" spans="8:9" x14ac:dyDescent="0.2">
      <c r="H241" s="60"/>
      <c r="I241" s="60"/>
    </row>
    <row r="242" spans="8:9" x14ac:dyDescent="0.2">
      <c r="H242" s="60"/>
      <c r="I242" s="60"/>
    </row>
    <row r="243" spans="8:9" x14ac:dyDescent="0.2">
      <c r="H243" s="60"/>
      <c r="I243" s="60"/>
    </row>
    <row r="244" spans="8:9" x14ac:dyDescent="0.2">
      <c r="H244" s="60"/>
      <c r="I244" s="60"/>
    </row>
    <row r="245" spans="8:9" x14ac:dyDescent="0.2">
      <c r="H245" s="60"/>
      <c r="I245" s="60"/>
    </row>
    <row r="246" spans="8:9" x14ac:dyDescent="0.2">
      <c r="H246" s="60"/>
      <c r="I246" s="60"/>
    </row>
    <row r="247" spans="8:9" x14ac:dyDescent="0.2">
      <c r="H247" s="60"/>
      <c r="I247" s="60"/>
    </row>
    <row r="248" spans="8:9" x14ac:dyDescent="0.2">
      <c r="H248" s="60"/>
      <c r="I248" s="60"/>
    </row>
    <row r="249" spans="8:9" x14ac:dyDescent="0.2">
      <c r="H249" s="60"/>
      <c r="I249" s="60"/>
    </row>
    <row r="250" spans="8:9" x14ac:dyDescent="0.2">
      <c r="H250" s="60"/>
      <c r="I250" s="60"/>
    </row>
    <row r="251" spans="8:9" x14ac:dyDescent="0.2">
      <c r="H251" s="60"/>
      <c r="I251" s="60"/>
    </row>
    <row r="252" spans="8:9" x14ac:dyDescent="0.2">
      <c r="H252" s="60"/>
      <c r="I252" s="60"/>
    </row>
    <row r="253" spans="8:9" x14ac:dyDescent="0.2">
      <c r="H253" s="60"/>
      <c r="I253" s="60"/>
    </row>
    <row r="254" spans="8:9" x14ac:dyDescent="0.2">
      <c r="H254" s="60"/>
      <c r="I254" s="60"/>
    </row>
    <row r="255" spans="8:9" x14ac:dyDescent="0.2">
      <c r="H255" s="60"/>
      <c r="I255" s="60"/>
    </row>
    <row r="256" spans="8:9" x14ac:dyDescent="0.2">
      <c r="H256" s="60"/>
      <c r="I256" s="60"/>
    </row>
    <row r="257" spans="8:9" x14ac:dyDescent="0.2">
      <c r="H257" s="60"/>
      <c r="I257" s="60"/>
    </row>
    <row r="258" spans="8:9" x14ac:dyDescent="0.2">
      <c r="H258" s="60"/>
      <c r="I258" s="60"/>
    </row>
    <row r="259" spans="8:9" x14ac:dyDescent="0.2">
      <c r="H259" s="60"/>
      <c r="I259" s="60"/>
    </row>
    <row r="260" spans="8:9" x14ac:dyDescent="0.2">
      <c r="H260" s="60"/>
      <c r="I260" s="60"/>
    </row>
    <row r="261" spans="8:9" x14ac:dyDescent="0.2">
      <c r="H261" s="60"/>
      <c r="I261" s="60"/>
    </row>
    <row r="262" spans="8:9" x14ac:dyDescent="0.2">
      <c r="H262" s="60"/>
      <c r="I262" s="60"/>
    </row>
    <row r="263" spans="8:9" x14ac:dyDescent="0.2">
      <c r="H263" s="60"/>
      <c r="I263" s="60"/>
    </row>
    <row r="264" spans="8:9" x14ac:dyDescent="0.2">
      <c r="H264" s="60"/>
      <c r="I264" s="60"/>
    </row>
    <row r="265" spans="8:9" x14ac:dyDescent="0.2">
      <c r="H265" s="60"/>
      <c r="I265" s="60"/>
    </row>
    <row r="266" spans="8:9" x14ac:dyDescent="0.2">
      <c r="H266" s="60"/>
      <c r="I266" s="60"/>
    </row>
    <row r="267" spans="8:9" x14ac:dyDescent="0.2">
      <c r="H267" s="60"/>
      <c r="I267" s="60"/>
    </row>
    <row r="268" spans="8:9" x14ac:dyDescent="0.2">
      <c r="H268" s="60"/>
      <c r="I268" s="60"/>
    </row>
    <row r="269" spans="8:9" x14ac:dyDescent="0.2">
      <c r="H269" s="60"/>
      <c r="I269" s="60"/>
    </row>
    <row r="270" spans="8:9" x14ac:dyDescent="0.2">
      <c r="H270" s="60"/>
      <c r="I270" s="60"/>
    </row>
    <row r="271" spans="8:9" x14ac:dyDescent="0.2">
      <c r="H271" s="60"/>
      <c r="I271" s="60"/>
    </row>
    <row r="272" spans="8:9" x14ac:dyDescent="0.2">
      <c r="H272" s="60"/>
      <c r="I272" s="60"/>
    </row>
    <row r="273" spans="8:9" x14ac:dyDescent="0.2">
      <c r="H273" s="60"/>
      <c r="I273" s="60"/>
    </row>
    <row r="274" spans="8:9" x14ac:dyDescent="0.2">
      <c r="H274" s="60"/>
      <c r="I274" s="60"/>
    </row>
    <row r="275" spans="8:9" x14ac:dyDescent="0.2">
      <c r="H275" s="60"/>
      <c r="I275" s="60"/>
    </row>
    <row r="276" spans="8:9" x14ac:dyDescent="0.2">
      <c r="H276" s="60"/>
      <c r="I276" s="60"/>
    </row>
    <row r="277" spans="8:9" x14ac:dyDescent="0.2">
      <c r="H277" s="60"/>
      <c r="I277" s="60"/>
    </row>
    <row r="278" spans="8:9" x14ac:dyDescent="0.2">
      <c r="H278" s="60"/>
      <c r="I278" s="60"/>
    </row>
    <row r="279" spans="8:9" x14ac:dyDescent="0.2">
      <c r="H279" s="60"/>
      <c r="I279" s="60"/>
    </row>
    <row r="280" spans="8:9" x14ac:dyDescent="0.2">
      <c r="H280" s="60"/>
      <c r="I280" s="60"/>
    </row>
    <row r="281" spans="8:9" x14ac:dyDescent="0.2">
      <c r="H281" s="60"/>
      <c r="I281" s="60"/>
    </row>
    <row r="282" spans="8:9" x14ac:dyDescent="0.2">
      <c r="H282" s="60"/>
      <c r="I282" s="60"/>
    </row>
    <row r="283" spans="8:9" x14ac:dyDescent="0.2">
      <c r="H283" s="60"/>
      <c r="I283" s="60"/>
    </row>
    <row r="284" spans="8:9" x14ac:dyDescent="0.2">
      <c r="H284" s="60"/>
      <c r="I284" s="60"/>
    </row>
    <row r="285" spans="8:9" x14ac:dyDescent="0.2">
      <c r="H285" s="60"/>
      <c r="I285" s="60"/>
    </row>
    <row r="286" spans="8:9" x14ac:dyDescent="0.2">
      <c r="H286" s="60"/>
      <c r="I286" s="60"/>
    </row>
    <row r="287" spans="8:9" x14ac:dyDescent="0.2">
      <c r="H287" s="60"/>
      <c r="I287" s="60"/>
    </row>
    <row r="288" spans="8:9" x14ac:dyDescent="0.2">
      <c r="H288" s="60"/>
      <c r="I288" s="60"/>
    </row>
    <row r="289" spans="8:9" x14ac:dyDescent="0.2">
      <c r="H289" s="60"/>
      <c r="I289" s="60"/>
    </row>
    <row r="290" spans="8:9" x14ac:dyDescent="0.2">
      <c r="H290" s="60"/>
      <c r="I290" s="60"/>
    </row>
    <row r="291" spans="8:9" x14ac:dyDescent="0.2">
      <c r="H291" s="60"/>
      <c r="I291" s="60"/>
    </row>
    <row r="292" spans="8:9" x14ac:dyDescent="0.2">
      <c r="H292" s="60"/>
      <c r="I292" s="60"/>
    </row>
    <row r="293" spans="8:9" x14ac:dyDescent="0.2">
      <c r="H293" s="60"/>
      <c r="I293" s="60"/>
    </row>
    <row r="294" spans="8:9" x14ac:dyDescent="0.2">
      <c r="H294" s="60"/>
      <c r="I294" s="60"/>
    </row>
    <row r="295" spans="8:9" x14ac:dyDescent="0.2">
      <c r="H295" s="60"/>
      <c r="I295" s="60"/>
    </row>
    <row r="296" spans="8:9" x14ac:dyDescent="0.2">
      <c r="H296" s="60"/>
      <c r="I296" s="60"/>
    </row>
    <row r="297" spans="8:9" x14ac:dyDescent="0.2">
      <c r="H297" s="60"/>
      <c r="I297" s="60"/>
    </row>
    <row r="298" spans="8:9" x14ac:dyDescent="0.2">
      <c r="H298" s="60"/>
      <c r="I298" s="60"/>
    </row>
    <row r="299" spans="8:9" x14ac:dyDescent="0.2">
      <c r="H299" s="60"/>
      <c r="I299" s="60"/>
    </row>
    <row r="300" spans="8:9" x14ac:dyDescent="0.2">
      <c r="H300" s="60"/>
      <c r="I300" s="60"/>
    </row>
    <row r="301" spans="8:9" x14ac:dyDescent="0.2">
      <c r="H301" s="60"/>
      <c r="I301" s="60"/>
    </row>
    <row r="302" spans="8:9" x14ac:dyDescent="0.2">
      <c r="H302" s="60"/>
      <c r="I302" s="60"/>
    </row>
    <row r="303" spans="8:9" x14ac:dyDescent="0.2">
      <c r="H303" s="60"/>
      <c r="I303" s="60"/>
    </row>
    <row r="304" spans="8:9" x14ac:dyDescent="0.2">
      <c r="H304" s="60"/>
      <c r="I304" s="60"/>
    </row>
    <row r="305" spans="8:9" x14ac:dyDescent="0.2">
      <c r="H305" s="60"/>
      <c r="I305" s="60"/>
    </row>
    <row r="306" spans="8:9" x14ac:dyDescent="0.2">
      <c r="H306" s="60"/>
      <c r="I306" s="60"/>
    </row>
    <row r="307" spans="8:9" x14ac:dyDescent="0.2">
      <c r="H307" s="60"/>
      <c r="I307" s="60"/>
    </row>
    <row r="308" spans="8:9" x14ac:dyDescent="0.2">
      <c r="H308" s="60"/>
      <c r="I308" s="60"/>
    </row>
    <row r="309" spans="8:9" x14ac:dyDescent="0.2">
      <c r="H309" s="60"/>
      <c r="I309" s="60"/>
    </row>
    <row r="310" spans="8:9" x14ac:dyDescent="0.2">
      <c r="H310" s="60"/>
      <c r="I310" s="60"/>
    </row>
    <row r="311" spans="8:9" x14ac:dyDescent="0.2">
      <c r="H311" s="60"/>
      <c r="I311" s="60"/>
    </row>
    <row r="312" spans="8:9" x14ac:dyDescent="0.2">
      <c r="H312" s="60"/>
      <c r="I312" s="60"/>
    </row>
    <row r="313" spans="8:9" x14ac:dyDescent="0.2">
      <c r="H313" s="60"/>
      <c r="I313" s="60"/>
    </row>
    <row r="314" spans="8:9" x14ac:dyDescent="0.2">
      <c r="H314" s="60"/>
      <c r="I314" s="60"/>
    </row>
    <row r="315" spans="8:9" x14ac:dyDescent="0.2">
      <c r="H315" s="60"/>
      <c r="I315" s="60"/>
    </row>
    <row r="316" spans="8:9" x14ac:dyDescent="0.2">
      <c r="H316" s="60"/>
      <c r="I316" s="60"/>
    </row>
    <row r="317" spans="8:9" x14ac:dyDescent="0.2">
      <c r="H317" s="60"/>
      <c r="I317" s="60"/>
    </row>
    <row r="318" spans="8:9" x14ac:dyDescent="0.2">
      <c r="H318" s="60"/>
      <c r="I318" s="60"/>
    </row>
    <row r="319" spans="8:9" x14ac:dyDescent="0.2">
      <c r="H319" s="60"/>
      <c r="I319" s="60"/>
    </row>
    <row r="320" spans="8:9" x14ac:dyDescent="0.2">
      <c r="H320" s="60"/>
      <c r="I320" s="60"/>
    </row>
    <row r="321" spans="8:9" x14ac:dyDescent="0.2">
      <c r="H321" s="60"/>
      <c r="I321" s="60"/>
    </row>
    <row r="322" spans="8:9" x14ac:dyDescent="0.2">
      <c r="H322" s="60"/>
      <c r="I322" s="60"/>
    </row>
    <row r="323" spans="8:9" x14ac:dyDescent="0.2">
      <c r="H323" s="60"/>
      <c r="I323" s="60"/>
    </row>
    <row r="324" spans="8:9" x14ac:dyDescent="0.2">
      <c r="H324" s="60"/>
      <c r="I324" s="60"/>
    </row>
    <row r="325" spans="8:9" x14ac:dyDescent="0.2">
      <c r="H325" s="60"/>
      <c r="I325" s="60"/>
    </row>
    <row r="326" spans="8:9" x14ac:dyDescent="0.2">
      <c r="H326" s="60"/>
      <c r="I326" s="60"/>
    </row>
    <row r="327" spans="8:9" x14ac:dyDescent="0.2">
      <c r="H327" s="60"/>
      <c r="I327" s="60"/>
    </row>
    <row r="328" spans="8:9" x14ac:dyDescent="0.2">
      <c r="H328" s="60"/>
      <c r="I328" s="60"/>
    </row>
    <row r="329" spans="8:9" x14ac:dyDescent="0.2">
      <c r="H329" s="60"/>
      <c r="I329" s="60"/>
    </row>
    <row r="330" spans="8:9" x14ac:dyDescent="0.2">
      <c r="H330" s="60"/>
      <c r="I330" s="60"/>
    </row>
    <row r="331" spans="8:9" x14ac:dyDescent="0.2">
      <c r="H331" s="60"/>
      <c r="I331" s="60"/>
    </row>
    <row r="332" spans="8:9" x14ac:dyDescent="0.2">
      <c r="H332" s="60"/>
      <c r="I332" s="60"/>
    </row>
    <row r="333" spans="8:9" x14ac:dyDescent="0.2">
      <c r="H333" s="60"/>
      <c r="I333" s="60"/>
    </row>
    <row r="334" spans="8:9" x14ac:dyDescent="0.2">
      <c r="H334" s="60"/>
      <c r="I334" s="60"/>
    </row>
    <row r="335" spans="8:9" x14ac:dyDescent="0.2">
      <c r="H335" s="60"/>
      <c r="I335" s="60"/>
    </row>
    <row r="336" spans="8:9" x14ac:dyDescent="0.2">
      <c r="H336" s="60"/>
      <c r="I336" s="60"/>
    </row>
    <row r="337" spans="8:9" x14ac:dyDescent="0.2">
      <c r="H337" s="60"/>
      <c r="I337" s="60"/>
    </row>
    <row r="338" spans="8:9" x14ac:dyDescent="0.2">
      <c r="H338" s="60"/>
      <c r="I338" s="60"/>
    </row>
    <row r="339" spans="8:9" x14ac:dyDescent="0.2">
      <c r="H339" s="60"/>
      <c r="I339" s="60"/>
    </row>
    <row r="340" spans="8:9" x14ac:dyDescent="0.2">
      <c r="H340" s="60"/>
      <c r="I340" s="60"/>
    </row>
    <row r="341" spans="8:9" x14ac:dyDescent="0.2">
      <c r="H341" s="60"/>
      <c r="I341" s="60"/>
    </row>
    <row r="342" spans="8:9" x14ac:dyDescent="0.2">
      <c r="H342" s="60"/>
      <c r="I342" s="60"/>
    </row>
    <row r="343" spans="8:9" x14ac:dyDescent="0.2">
      <c r="H343" s="60"/>
      <c r="I343" s="60"/>
    </row>
    <row r="344" spans="8:9" x14ac:dyDescent="0.2">
      <c r="H344" s="60"/>
      <c r="I344" s="60"/>
    </row>
    <row r="345" spans="8:9" x14ac:dyDescent="0.2">
      <c r="H345" s="60"/>
      <c r="I345" s="60"/>
    </row>
    <row r="346" spans="8:9" x14ac:dyDescent="0.2">
      <c r="H346" s="60"/>
      <c r="I346" s="60"/>
    </row>
    <row r="347" spans="8:9" x14ac:dyDescent="0.2">
      <c r="H347" s="60"/>
      <c r="I347" s="60"/>
    </row>
    <row r="348" spans="8:9" x14ac:dyDescent="0.2">
      <c r="H348" s="60"/>
      <c r="I348" s="60"/>
    </row>
    <row r="349" spans="8:9" x14ac:dyDescent="0.2">
      <c r="H349" s="60"/>
      <c r="I349" s="60"/>
    </row>
    <row r="350" spans="8:9" x14ac:dyDescent="0.2">
      <c r="H350" s="60"/>
      <c r="I350" s="60"/>
    </row>
    <row r="351" spans="8:9" x14ac:dyDescent="0.2">
      <c r="H351" s="60"/>
      <c r="I351" s="60"/>
    </row>
    <row r="352" spans="8:9" x14ac:dyDescent="0.2">
      <c r="H352" s="60"/>
      <c r="I352" s="60"/>
    </row>
    <row r="353" spans="8:9" x14ac:dyDescent="0.2">
      <c r="H353" s="60"/>
      <c r="I353" s="60"/>
    </row>
    <row r="354" spans="8:9" x14ac:dyDescent="0.2">
      <c r="H354" s="60"/>
      <c r="I354" s="60"/>
    </row>
    <row r="355" spans="8:9" x14ac:dyDescent="0.2">
      <c r="H355" s="60"/>
      <c r="I355" s="60"/>
    </row>
    <row r="356" spans="8:9" x14ac:dyDescent="0.2">
      <c r="H356" s="60"/>
      <c r="I356" s="60"/>
    </row>
    <row r="357" spans="8:9" x14ac:dyDescent="0.2">
      <c r="H357" s="60"/>
      <c r="I357" s="60"/>
    </row>
    <row r="358" spans="8:9" x14ac:dyDescent="0.2">
      <c r="H358" s="60"/>
      <c r="I358" s="60"/>
    </row>
    <row r="359" spans="8:9" x14ac:dyDescent="0.2">
      <c r="H359" s="60"/>
      <c r="I359" s="60"/>
    </row>
    <row r="360" spans="8:9" x14ac:dyDescent="0.2">
      <c r="H360" s="60"/>
      <c r="I360" s="60"/>
    </row>
    <row r="361" spans="8:9" x14ac:dyDescent="0.2">
      <c r="H361" s="60"/>
      <c r="I361" s="60"/>
    </row>
    <row r="362" spans="8:9" x14ac:dyDescent="0.2">
      <c r="H362" s="60"/>
      <c r="I362" s="60"/>
    </row>
    <row r="363" spans="8:9" x14ac:dyDescent="0.2">
      <c r="H363" s="60"/>
      <c r="I363" s="60"/>
    </row>
    <row r="364" spans="8:9" x14ac:dyDescent="0.2">
      <c r="H364" s="60"/>
      <c r="I364" s="60"/>
    </row>
    <row r="365" spans="8:9" x14ac:dyDescent="0.2">
      <c r="H365" s="60"/>
      <c r="I365" s="60"/>
    </row>
    <row r="366" spans="8:9" x14ac:dyDescent="0.2">
      <c r="H366" s="60"/>
      <c r="I366" s="60"/>
    </row>
    <row r="367" spans="8:9" x14ac:dyDescent="0.2">
      <c r="H367" s="60"/>
      <c r="I367" s="60"/>
    </row>
    <row r="368" spans="8:9" x14ac:dyDescent="0.2">
      <c r="H368" s="60"/>
      <c r="I368" s="60"/>
    </row>
    <row r="369" spans="8:9" x14ac:dyDescent="0.2">
      <c r="H369" s="60"/>
      <c r="I369" s="60"/>
    </row>
    <row r="370" spans="8:9" x14ac:dyDescent="0.2">
      <c r="H370" s="60"/>
      <c r="I370" s="60"/>
    </row>
    <row r="371" spans="8:9" x14ac:dyDescent="0.2">
      <c r="H371" s="60"/>
      <c r="I371" s="60"/>
    </row>
    <row r="372" spans="8:9" x14ac:dyDescent="0.2">
      <c r="H372" s="60"/>
      <c r="I372" s="60"/>
    </row>
    <row r="373" spans="8:9" x14ac:dyDescent="0.2">
      <c r="H373" s="60"/>
      <c r="I373" s="60"/>
    </row>
    <row r="374" spans="8:9" x14ac:dyDescent="0.2">
      <c r="H374" s="60"/>
      <c r="I374" s="60"/>
    </row>
    <row r="375" spans="8:9" x14ac:dyDescent="0.2">
      <c r="H375" s="60"/>
      <c r="I375" s="60"/>
    </row>
    <row r="376" spans="8:9" x14ac:dyDescent="0.2">
      <c r="H376" s="60"/>
      <c r="I376" s="60"/>
    </row>
    <row r="377" spans="8:9" x14ac:dyDescent="0.2">
      <c r="H377" s="60"/>
      <c r="I377" s="60"/>
    </row>
    <row r="378" spans="8:9" x14ac:dyDescent="0.2">
      <c r="H378" s="60"/>
      <c r="I378" s="60"/>
    </row>
    <row r="379" spans="8:9" x14ac:dyDescent="0.2">
      <c r="H379" s="60"/>
      <c r="I379" s="60"/>
    </row>
    <row r="380" spans="8:9" x14ac:dyDescent="0.2">
      <c r="H380" s="60"/>
      <c r="I380" s="60"/>
    </row>
    <row r="381" spans="8:9" x14ac:dyDescent="0.2">
      <c r="H381" s="60"/>
      <c r="I381" s="60"/>
    </row>
    <row r="382" spans="8:9" x14ac:dyDescent="0.2">
      <c r="H382" s="60"/>
      <c r="I382" s="60"/>
    </row>
    <row r="383" spans="8:9" x14ac:dyDescent="0.2">
      <c r="H383" s="60"/>
      <c r="I383" s="60"/>
    </row>
    <row r="384" spans="8:9" x14ac:dyDescent="0.2">
      <c r="H384" s="60"/>
      <c r="I384" s="60"/>
    </row>
    <row r="385" spans="8:9" x14ac:dyDescent="0.2">
      <c r="H385" s="60"/>
      <c r="I385" s="60"/>
    </row>
    <row r="386" spans="8:9" x14ac:dyDescent="0.2">
      <c r="H386" s="60"/>
      <c r="I386" s="60"/>
    </row>
    <row r="387" spans="8:9" x14ac:dyDescent="0.2">
      <c r="H387" s="60"/>
      <c r="I387" s="60"/>
    </row>
    <row r="388" spans="8:9" x14ac:dyDescent="0.2">
      <c r="H388" s="60"/>
      <c r="I388" s="60"/>
    </row>
    <row r="389" spans="8:9" x14ac:dyDescent="0.2">
      <c r="H389" s="60"/>
      <c r="I389" s="60"/>
    </row>
    <row r="390" spans="8:9" x14ac:dyDescent="0.2">
      <c r="H390" s="60"/>
      <c r="I390" s="60"/>
    </row>
    <row r="391" spans="8:9" x14ac:dyDescent="0.2">
      <c r="H391" s="60"/>
      <c r="I391" s="60"/>
    </row>
    <row r="392" spans="8:9" x14ac:dyDescent="0.2">
      <c r="H392" s="60"/>
      <c r="I392" s="60"/>
    </row>
    <row r="393" spans="8:9" x14ac:dyDescent="0.2">
      <c r="H393" s="60"/>
      <c r="I393" s="60"/>
    </row>
    <row r="394" spans="8:9" x14ac:dyDescent="0.2">
      <c r="H394" s="60"/>
      <c r="I394" s="60"/>
    </row>
    <row r="395" spans="8:9" x14ac:dyDescent="0.2">
      <c r="H395" s="60"/>
      <c r="I395" s="60"/>
    </row>
    <row r="396" spans="8:9" x14ac:dyDescent="0.2">
      <c r="H396" s="60"/>
      <c r="I396" s="60"/>
    </row>
    <row r="397" spans="8:9" x14ac:dyDescent="0.2">
      <c r="H397" s="60"/>
      <c r="I397" s="60"/>
    </row>
    <row r="398" spans="8:9" x14ac:dyDescent="0.2">
      <c r="H398" s="60"/>
      <c r="I398" s="60"/>
    </row>
    <row r="399" spans="8:9" x14ac:dyDescent="0.2">
      <c r="H399" s="60"/>
      <c r="I399" s="60"/>
    </row>
    <row r="400" spans="8:9" x14ac:dyDescent="0.2">
      <c r="H400" s="60"/>
      <c r="I400" s="60"/>
    </row>
    <row r="401" spans="8:9" x14ac:dyDescent="0.2">
      <c r="H401" s="60"/>
      <c r="I401" s="60"/>
    </row>
    <row r="402" spans="8:9" x14ac:dyDescent="0.2">
      <c r="H402" s="60"/>
      <c r="I402" s="60"/>
    </row>
    <row r="403" spans="8:9" x14ac:dyDescent="0.2">
      <c r="H403" s="60"/>
      <c r="I403" s="60"/>
    </row>
    <row r="404" spans="8:9" x14ac:dyDescent="0.2">
      <c r="H404" s="60"/>
      <c r="I404" s="60"/>
    </row>
    <row r="405" spans="8:9" x14ac:dyDescent="0.2">
      <c r="H405" s="60"/>
      <c r="I405" s="60"/>
    </row>
    <row r="406" spans="8:9" x14ac:dyDescent="0.2">
      <c r="H406" s="60"/>
      <c r="I406" s="60"/>
    </row>
    <row r="407" spans="8:9" x14ac:dyDescent="0.2">
      <c r="H407" s="60"/>
      <c r="I407" s="60"/>
    </row>
    <row r="408" spans="8:9" x14ac:dyDescent="0.2">
      <c r="H408" s="60"/>
      <c r="I408" s="60"/>
    </row>
    <row r="409" spans="8:9" x14ac:dyDescent="0.2">
      <c r="H409" s="60"/>
      <c r="I409" s="60"/>
    </row>
    <row r="410" spans="8:9" x14ac:dyDescent="0.2">
      <c r="H410" s="60"/>
      <c r="I410" s="60"/>
    </row>
    <row r="411" spans="8:9" x14ac:dyDescent="0.2">
      <c r="H411" s="60"/>
      <c r="I411" s="60"/>
    </row>
    <row r="412" spans="8:9" x14ac:dyDescent="0.2">
      <c r="H412" s="60"/>
      <c r="I412" s="60"/>
    </row>
    <row r="413" spans="8:9" x14ac:dyDescent="0.2">
      <c r="H413" s="60"/>
      <c r="I413" s="60"/>
    </row>
    <row r="414" spans="8:9" x14ac:dyDescent="0.2">
      <c r="H414" s="60"/>
      <c r="I414" s="60"/>
    </row>
    <row r="415" spans="8:9" x14ac:dyDescent="0.2">
      <c r="H415" s="60"/>
      <c r="I415" s="60"/>
    </row>
    <row r="416" spans="8:9" x14ac:dyDescent="0.2">
      <c r="H416" s="60"/>
      <c r="I416" s="60"/>
    </row>
    <row r="417" spans="8:9" x14ac:dyDescent="0.2">
      <c r="H417" s="60"/>
      <c r="I417" s="60"/>
    </row>
    <row r="418" spans="8:9" x14ac:dyDescent="0.2">
      <c r="H418" s="60"/>
      <c r="I418" s="60"/>
    </row>
    <row r="419" spans="8:9" x14ac:dyDescent="0.2">
      <c r="H419" s="60"/>
      <c r="I419" s="60"/>
    </row>
    <row r="420" spans="8:9" x14ac:dyDescent="0.2">
      <c r="H420" s="60"/>
      <c r="I420" s="60"/>
    </row>
    <row r="421" spans="8:9" x14ac:dyDescent="0.2">
      <c r="H421" s="60"/>
      <c r="I421" s="60"/>
    </row>
    <row r="422" spans="8:9" x14ac:dyDescent="0.2">
      <c r="H422" s="60"/>
      <c r="I422" s="60"/>
    </row>
    <row r="423" spans="8:9" x14ac:dyDescent="0.2">
      <c r="H423" s="60"/>
      <c r="I423" s="60"/>
    </row>
    <row r="424" spans="8:9" x14ac:dyDescent="0.2">
      <c r="H424" s="60"/>
      <c r="I424" s="60"/>
    </row>
    <row r="425" spans="8:9" x14ac:dyDescent="0.2">
      <c r="H425" s="60"/>
      <c r="I425" s="60"/>
    </row>
    <row r="426" spans="8:9" x14ac:dyDescent="0.2">
      <c r="H426" s="60"/>
      <c r="I426" s="60"/>
    </row>
    <row r="427" spans="8:9" x14ac:dyDescent="0.2">
      <c r="H427" s="60"/>
      <c r="I427" s="60"/>
    </row>
    <row r="428" spans="8:9" x14ac:dyDescent="0.2">
      <c r="H428" s="60"/>
      <c r="I428" s="60"/>
    </row>
    <row r="429" spans="8:9" x14ac:dyDescent="0.2">
      <c r="H429" s="60"/>
      <c r="I429" s="60"/>
    </row>
    <row r="430" spans="8:9" x14ac:dyDescent="0.2">
      <c r="H430" s="60"/>
      <c r="I430" s="60"/>
    </row>
    <row r="431" spans="8:9" x14ac:dyDescent="0.2">
      <c r="H431" s="60"/>
      <c r="I431" s="60"/>
    </row>
    <row r="432" spans="8:9" x14ac:dyDescent="0.2">
      <c r="H432" s="60"/>
      <c r="I432" s="60"/>
    </row>
    <row r="433" spans="8:9" x14ac:dyDescent="0.2">
      <c r="H433" s="60"/>
      <c r="I433" s="60"/>
    </row>
    <row r="434" spans="8:9" x14ac:dyDescent="0.2">
      <c r="H434" s="60"/>
      <c r="I434" s="60"/>
    </row>
    <row r="435" spans="8:9" x14ac:dyDescent="0.2">
      <c r="H435" s="60"/>
      <c r="I435" s="60"/>
    </row>
    <row r="436" spans="8:9" x14ac:dyDescent="0.2">
      <c r="H436" s="60"/>
      <c r="I436" s="60"/>
    </row>
    <row r="437" spans="8:9" x14ac:dyDescent="0.2">
      <c r="H437" s="60"/>
      <c r="I437" s="60"/>
    </row>
    <row r="438" spans="8:9" x14ac:dyDescent="0.2">
      <c r="H438" s="60"/>
      <c r="I438" s="60"/>
    </row>
    <row r="439" spans="8:9" x14ac:dyDescent="0.2">
      <c r="H439" s="60"/>
      <c r="I439" s="60"/>
    </row>
    <row r="440" spans="8:9" x14ac:dyDescent="0.2">
      <c r="H440" s="60"/>
      <c r="I440" s="60"/>
    </row>
    <row r="441" spans="8:9" x14ac:dyDescent="0.2">
      <c r="H441" s="60"/>
      <c r="I441" s="60"/>
    </row>
    <row r="442" spans="8:9" x14ac:dyDescent="0.2">
      <c r="H442" s="60"/>
      <c r="I442" s="60"/>
    </row>
    <row r="443" spans="8:9" x14ac:dyDescent="0.2">
      <c r="H443" s="60"/>
      <c r="I443" s="60"/>
    </row>
    <row r="444" spans="8:9" x14ac:dyDescent="0.2">
      <c r="H444" s="60"/>
      <c r="I444" s="60"/>
    </row>
    <row r="445" spans="8:9" x14ac:dyDescent="0.2">
      <c r="H445" s="60"/>
      <c r="I445" s="60"/>
    </row>
    <row r="446" spans="8:9" x14ac:dyDescent="0.2">
      <c r="H446" s="60"/>
      <c r="I446" s="60"/>
    </row>
    <row r="447" spans="8:9" x14ac:dyDescent="0.2">
      <c r="H447" s="60"/>
      <c r="I447" s="60"/>
    </row>
    <row r="448" spans="8:9" x14ac:dyDescent="0.2">
      <c r="H448" s="60"/>
      <c r="I448" s="60"/>
    </row>
    <row r="449" spans="8:9" x14ac:dyDescent="0.2">
      <c r="H449" s="60"/>
      <c r="I449" s="60"/>
    </row>
    <row r="450" spans="8:9" x14ac:dyDescent="0.2">
      <c r="H450" s="60"/>
      <c r="I450" s="60"/>
    </row>
    <row r="451" spans="8:9" x14ac:dyDescent="0.2">
      <c r="H451" s="60"/>
      <c r="I451" s="60"/>
    </row>
    <row r="452" spans="8:9" x14ac:dyDescent="0.2">
      <c r="H452" s="60"/>
      <c r="I452" s="60"/>
    </row>
    <row r="453" spans="8:9" x14ac:dyDescent="0.2">
      <c r="H453" s="60"/>
      <c r="I453" s="60"/>
    </row>
    <row r="454" spans="8:9" x14ac:dyDescent="0.2">
      <c r="H454" s="60"/>
      <c r="I454" s="60"/>
    </row>
    <row r="455" spans="8:9" x14ac:dyDescent="0.2">
      <c r="H455" s="60"/>
      <c r="I455" s="60"/>
    </row>
    <row r="456" spans="8:9" x14ac:dyDescent="0.2">
      <c r="H456" s="60"/>
      <c r="I456" s="60"/>
    </row>
    <row r="457" spans="8:9" x14ac:dyDescent="0.2">
      <c r="H457" s="60"/>
      <c r="I457" s="60"/>
    </row>
    <row r="458" spans="8:9" x14ac:dyDescent="0.2">
      <c r="H458" s="60"/>
      <c r="I458" s="60"/>
    </row>
    <row r="459" spans="8:9" x14ac:dyDescent="0.2">
      <c r="H459" s="60"/>
      <c r="I459" s="60"/>
    </row>
    <row r="460" spans="8:9" x14ac:dyDescent="0.2">
      <c r="H460" s="60"/>
      <c r="I460" s="60"/>
    </row>
    <row r="461" spans="8:9" x14ac:dyDescent="0.2">
      <c r="H461" s="60"/>
      <c r="I461" s="60"/>
    </row>
    <row r="462" spans="8:9" x14ac:dyDescent="0.2">
      <c r="H462" s="60"/>
      <c r="I462" s="60"/>
    </row>
    <row r="463" spans="8:9" x14ac:dyDescent="0.2">
      <c r="H463" s="60"/>
      <c r="I463" s="60"/>
    </row>
    <row r="464" spans="8:9" x14ac:dyDescent="0.2">
      <c r="H464" s="60"/>
      <c r="I464" s="60"/>
    </row>
    <row r="465" spans="8:9" x14ac:dyDescent="0.2">
      <c r="H465" s="60"/>
      <c r="I465" s="60"/>
    </row>
    <row r="466" spans="8:9" x14ac:dyDescent="0.2">
      <c r="H466" s="60"/>
      <c r="I466" s="60"/>
    </row>
    <row r="467" spans="8:9" x14ac:dyDescent="0.2">
      <c r="H467" s="60"/>
      <c r="I467" s="60"/>
    </row>
    <row r="468" spans="8:9" x14ac:dyDescent="0.2">
      <c r="H468" s="60"/>
      <c r="I468" s="60"/>
    </row>
    <row r="469" spans="8:9" x14ac:dyDescent="0.2">
      <c r="H469" s="60"/>
      <c r="I469" s="60"/>
    </row>
    <row r="470" spans="8:9" x14ac:dyDescent="0.2">
      <c r="H470" s="60"/>
      <c r="I470" s="60"/>
    </row>
    <row r="471" spans="8:9" x14ac:dyDescent="0.2">
      <c r="H471" s="60"/>
      <c r="I471" s="60"/>
    </row>
    <row r="472" spans="8:9" x14ac:dyDescent="0.2">
      <c r="H472" s="60"/>
      <c r="I472" s="60"/>
    </row>
    <row r="473" spans="8:9" x14ac:dyDescent="0.2">
      <c r="H473" s="60"/>
      <c r="I473" s="60"/>
    </row>
    <row r="474" spans="8:9" x14ac:dyDescent="0.2">
      <c r="H474" s="60"/>
      <c r="I474" s="60"/>
    </row>
    <row r="475" spans="8:9" x14ac:dyDescent="0.2">
      <c r="H475" s="60"/>
      <c r="I475" s="60"/>
    </row>
    <row r="476" spans="8:9" x14ac:dyDescent="0.2">
      <c r="H476" s="60"/>
      <c r="I476" s="60"/>
    </row>
  </sheetData>
  <customSheetViews>
    <customSheetView guid="{6146A165-56F5-4F91-8AAA-DEB54735EAA6}" fitToPage="1" printArea="1" hiddenRows="1" showRuler="0">
      <pane ySplit="5" topLeftCell="A207" activePane="bottomLeft" state="frozenSplit"/>
      <selection pane="bottomLeft" activeCell="I216" sqref="I216"/>
      <pageMargins left="0.25" right="0.25" top="0.75" bottom="0.75" header="0.3" footer="0.3"/>
      <pageSetup paperSize="9" scale="60" fitToHeight="0" orientation="portrait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5470FB45-3E1B-4EAD-922B-BC6978B055FF}" fitToPage="1" printArea="1" showRuler="0">
      <pane ySplit="5" topLeftCell="A6" activePane="bottomLeft" state="frozenSplit"/>
      <selection pane="bottomLeft" activeCell="H8" sqref="H8"/>
      <pageMargins left="0.25" right="0.25" top="0.75" bottom="0.75" header="0.3" footer="0.3"/>
      <pageSetup paperSize="9" scale="59" fitToHeight="0" orientation="portrait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9"/>
      <headerFooter alignWithMargins="0">
        <oddFooter>&amp;R&amp;"Arial Narrow,обычный"&amp;8Лист &amp;P из &amp;N</oddFooter>
      </headerFooter>
    </customSheetView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30"/>
      <headerFooter alignWithMargins="0">
        <oddFooter>&amp;R&amp;"Arial Narrow,обычный"&amp;8Лист &amp;P из &amp;N</oddFooter>
      </headerFooter>
    </customSheetView>
    <customSheetView guid="{0C520A02-E04D-4239-829B-D09BBD6B73A5}" fitToPage="1" printArea="1" hiddenRows="1" showRuler="0">
      <pane ySplit="5" topLeftCell="A83" activePane="bottomLeft" state="frozenSplit"/>
      <selection pane="bottomLeft" activeCell="G101" sqref="G101"/>
      <pageMargins left="0.25" right="0.25" top="0.75" bottom="0.75" header="0.3" footer="0.3"/>
      <pageSetup paperSize="9" scale="59" fitToHeight="0" orientation="portrait" blackAndWhite="1" horizontalDpi="4294967292" verticalDpi="4294967292" r:id="rId31"/>
      <headerFooter alignWithMargins="0">
        <oddFooter>&amp;R&amp;"Arial Narrow,обычный"&amp;8Лист &amp;P из &amp;N</oddFooter>
      </headerFooter>
    </customSheetView>
    <customSheetView guid="{24A27F03-1973-491C-B5BB-96E92A647E6D}" fitToPage="1" printArea="1" hiddenRows="1" showRuler="0">
      <pane ySplit="5" topLeftCell="A161" activePane="bottomLeft" state="frozenSplit"/>
      <selection pane="bottomLeft" activeCell="F169" sqref="F169"/>
      <pageMargins left="0.25" right="0.25" top="0.75" bottom="0.75" header="0.3" footer="0.3"/>
      <pageSetup paperSize="9" scale="59" fitToHeight="0" orientation="portrait" blackAndWhite="1" horizontalDpi="4294967292" verticalDpi="4294967292" r:id="rId32"/>
      <headerFooter alignWithMargins="0">
        <oddFooter>&amp;R&amp;"Arial Narrow,обычный"&amp;8Лист &amp;P из &amp;N</oddFooter>
      </headerFooter>
    </customSheetView>
  </customSheetViews>
  <mergeCells count="12">
    <mergeCell ref="H208:H209"/>
    <mergeCell ref="J208:J209"/>
    <mergeCell ref="K208:K209"/>
    <mergeCell ref="H1:L1"/>
    <mergeCell ref="L208:L209"/>
    <mergeCell ref="A2:K2"/>
    <mergeCell ref="C208:C209"/>
    <mergeCell ref="D208:D209"/>
    <mergeCell ref="G208:G209"/>
    <mergeCell ref="F208:F209"/>
    <mergeCell ref="E208:E209"/>
    <mergeCell ref="I208:I209"/>
  </mergeCells>
  <phoneticPr fontId="0" type="noConversion"/>
  <pageMargins left="0.25" right="0.25" top="0.75" bottom="0.75" header="0.3" footer="0.3"/>
  <pageSetup paperSize="9" scale="60" fitToHeight="0" orientation="portrait" blackAndWhite="1" horizontalDpi="4294967292" verticalDpi="4294967292" r:id="rId33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admin</cp:lastModifiedBy>
  <cp:lastPrinted>2018-10-11T07:56:48Z</cp:lastPrinted>
  <dcterms:created xsi:type="dcterms:W3CDTF">1998-04-06T06:06:47Z</dcterms:created>
  <dcterms:modified xsi:type="dcterms:W3CDTF">2018-10-12T06:20:15Z</dcterms:modified>
</cp:coreProperties>
</file>