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бюджета'!$A$1:$L$226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бюджета'!$A$1:$L$226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бюджета'!$A$1:$K$225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бюджета'!$A$1:$K$226</definedName>
    <definedName name="Z_4F278C51_CC0C_4908_B19B_FD853FE30C23_.wvu.PrintArea" localSheetId="0" hidden="1">'Анализ бюджета'!$A$1:$K$225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бюджета'!$A$1:$L$226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бюджета'!$40:$41,'Анализ бюджета'!$47:$48,'Анализ бюджета'!$170:$170</definedName>
    <definedName name="Z_735893B7_5E6F_4E87_8F79_7422E435EC59_.wvu.PrintArea" localSheetId="0" hidden="1">'Анализ бюджета'!$A$1:$K$228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бюджета'!$31:$37</definedName>
    <definedName name="Z_8F58F720_5478_11D7_8E43_00002120D636_.wvu.PrintArea" localSheetId="0" hidden="1">'Анализ бюджета'!$A$2:$K$50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бюджета'!$A$1:$L$226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бюджета'!$40:$41,'Анализ бюджета'!$47:$48,'Анализ бюджета'!#REF!,'Анализ бюджета'!$170:$170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бюджета'!$A$1:$K$228</definedName>
    <definedName name="Z_97B5DCE1_CCA4_11D7_B6CC_0007E980B7D4_.wvu.Rows" localSheetId="0" hidden="1">'Анализ бюджета'!#REF!,'Анализ бюджета'!$31:$37</definedName>
    <definedName name="Z_A91D99C2_8122_48C0_91AB_172E51C62B1D_.wvu.PrintArea" localSheetId="0" hidden="1">'Анализ бюджета'!$A$1:$K$225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бюджета'!$A$1:$L$226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бюджета'!$170:$170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бюджета'!$A$1:$K$225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бюджета'!$A$1:$L$226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бюджета'!$40:$41,'Анализ бюджета'!$47:$48,'Анализ бюджета'!$170:$170</definedName>
    <definedName name="Z_E64E5F61_FD5E_11DA_AA5B_0004761D6C8E_.wvu.PrintArea" localSheetId="0" hidden="1">'Анализ бюджета'!$A$1:$K$225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бюджета'!$G$49</definedName>
    <definedName name="Всего_расходов_2002">'Анализ бюджета'!#REF!</definedName>
    <definedName name="Всего_расходов_2003">'Анализ бюджета'!$G$154</definedName>
    <definedName name="_xlnm.Print_Titles" localSheetId="0">'Анализ бюджета'!$4:$5</definedName>
    <definedName name="_xlnm.Print_Area" localSheetId="0">'Анализ бюджета'!$A$1:$L$221</definedName>
  </definedNames>
  <calcPr calcId="144525" fullPrecision="0"/>
  <customWorkbookViews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</customWorkbookViews>
</workbook>
</file>

<file path=xl/calcChain.xml><?xml version="1.0" encoding="utf-8"?>
<calcChain xmlns="http://schemas.openxmlformats.org/spreadsheetml/2006/main">
  <c r="I53" i="1" l="1"/>
  <c r="E110" i="1"/>
  <c r="G110" i="1"/>
  <c r="I57" i="1"/>
  <c r="I58" i="1"/>
  <c r="I59" i="1"/>
  <c r="I60" i="1"/>
  <c r="I61" i="1"/>
  <c r="I62" i="1"/>
  <c r="I63" i="1"/>
  <c r="I68" i="1"/>
  <c r="I69" i="1"/>
  <c r="I70" i="1"/>
  <c r="I73" i="1"/>
  <c r="I74" i="1"/>
  <c r="I75" i="1"/>
  <c r="I76" i="1"/>
  <c r="I77" i="1"/>
  <c r="I79" i="1"/>
  <c r="I81" i="1"/>
  <c r="I82" i="1"/>
  <c r="I85" i="1"/>
  <c r="I86" i="1"/>
  <c r="I87" i="1"/>
  <c r="I88" i="1"/>
  <c r="I89" i="1"/>
  <c r="I92" i="1"/>
  <c r="I93" i="1"/>
  <c r="I95" i="1"/>
  <c r="I96" i="1"/>
  <c r="I97" i="1"/>
  <c r="I98" i="1"/>
  <c r="I99" i="1"/>
  <c r="I100" i="1"/>
  <c r="I103" i="1"/>
  <c r="I104" i="1"/>
  <c r="I105" i="1"/>
  <c r="I106" i="1"/>
  <c r="I108" i="1"/>
  <c r="I112" i="1"/>
  <c r="I113" i="1"/>
  <c r="I114" i="1"/>
  <c r="I115" i="1"/>
  <c r="I116" i="1"/>
  <c r="I119" i="1"/>
  <c r="I120" i="1"/>
  <c r="I122" i="1"/>
  <c r="I123" i="1"/>
  <c r="I124" i="1"/>
  <c r="I125" i="1"/>
  <c r="I126" i="1"/>
  <c r="I127" i="1"/>
  <c r="I128" i="1"/>
  <c r="I131" i="1"/>
  <c r="I132" i="1"/>
  <c r="I133" i="1"/>
  <c r="I134" i="1"/>
  <c r="I135" i="1"/>
  <c r="I137" i="1"/>
  <c r="I138" i="1"/>
  <c r="I140" i="1"/>
  <c r="I141" i="1"/>
  <c r="I142" i="1"/>
  <c r="I143" i="1"/>
  <c r="I144" i="1"/>
  <c r="I146" i="1"/>
  <c r="I147" i="1"/>
  <c r="I148" i="1"/>
  <c r="I149" i="1"/>
  <c r="I151" i="1"/>
  <c r="I152" i="1"/>
  <c r="I155" i="1"/>
  <c r="I156" i="1"/>
  <c r="I158" i="1"/>
  <c r="I159" i="1"/>
  <c r="I160" i="1"/>
  <c r="I161" i="1"/>
  <c r="I162" i="1"/>
  <c r="I163" i="1"/>
  <c r="I164" i="1"/>
  <c r="I165" i="1"/>
  <c r="I166" i="1"/>
  <c r="I169" i="1"/>
  <c r="I170" i="1"/>
  <c r="I171" i="1"/>
  <c r="I173" i="1"/>
  <c r="I174" i="1"/>
  <c r="I175" i="1"/>
  <c r="I176" i="1"/>
  <c r="I177" i="1"/>
  <c r="I178" i="1"/>
  <c r="I179" i="1"/>
  <c r="I180" i="1"/>
  <c r="I181" i="1"/>
  <c r="I182" i="1"/>
  <c r="I184" i="1"/>
  <c r="I185" i="1"/>
  <c r="I188" i="1"/>
  <c r="I189" i="1"/>
  <c r="I191" i="1"/>
  <c r="I192" i="1"/>
  <c r="I193" i="1"/>
  <c r="I194" i="1"/>
  <c r="I195" i="1"/>
  <c r="I196" i="1"/>
  <c r="I197" i="1"/>
  <c r="I198" i="1"/>
  <c r="I199" i="1"/>
  <c r="I201" i="1"/>
  <c r="I203" i="1"/>
  <c r="I55" i="1"/>
  <c r="I54" i="1"/>
  <c r="I110" i="1" l="1"/>
  <c r="L105" i="1"/>
  <c r="G129" i="1"/>
  <c r="I129" i="1" s="1"/>
  <c r="G145" i="1"/>
  <c r="G118" i="1"/>
  <c r="I118" i="1" s="1"/>
  <c r="G101" i="1"/>
  <c r="I101" i="1" s="1"/>
  <c r="J105" i="1"/>
  <c r="K105" i="1"/>
  <c r="G52" i="1"/>
  <c r="J148" i="1"/>
  <c r="K148" i="1"/>
  <c r="L148" i="1"/>
  <c r="D183" i="1"/>
  <c r="D129" i="1"/>
  <c r="D101" i="1"/>
  <c r="I10" i="1"/>
  <c r="I12" i="1"/>
  <c r="I15" i="1"/>
  <c r="I18" i="1"/>
  <c r="I20" i="1"/>
  <c r="I21" i="1"/>
  <c r="I24" i="1"/>
  <c r="I25" i="1"/>
  <c r="I26" i="1"/>
  <c r="I27" i="1"/>
  <c r="I28" i="1"/>
  <c r="I30" i="1"/>
  <c r="I31" i="1"/>
  <c r="I32" i="1"/>
  <c r="I38" i="1"/>
  <c r="I42" i="1"/>
  <c r="I46" i="1"/>
  <c r="I48" i="1"/>
  <c r="E43" i="1"/>
  <c r="E41" i="1"/>
  <c r="E40" i="1"/>
  <c r="E37" i="1"/>
  <c r="E33" i="1"/>
  <c r="E29" i="1"/>
  <c r="E23" i="1"/>
  <c r="E19" i="1"/>
  <c r="E17" i="1"/>
  <c r="E14" i="1"/>
  <c r="E13" i="1" s="1"/>
  <c r="E11" i="1"/>
  <c r="E9" i="1"/>
  <c r="E8" i="1" s="1"/>
  <c r="D43" i="1"/>
  <c r="F43" i="1"/>
  <c r="G43" i="1"/>
  <c r="C43" i="1"/>
  <c r="D17" i="1"/>
  <c r="G109" i="1" l="1"/>
  <c r="E22" i="1"/>
  <c r="E16" i="1"/>
  <c r="E7" i="1" s="1"/>
  <c r="C145" i="1"/>
  <c r="C129" i="1"/>
  <c r="F110" i="1"/>
  <c r="L120" i="1"/>
  <c r="J120" i="1"/>
  <c r="K118" i="1"/>
  <c r="J118" i="1"/>
  <c r="L118" i="1"/>
  <c r="D116" i="1"/>
  <c r="D110" i="1" s="1"/>
  <c r="C118" i="1"/>
  <c r="C116" i="1" s="1"/>
  <c r="C110" i="1" s="1"/>
  <c r="C101" i="1"/>
  <c r="C85" i="1"/>
  <c r="F154" i="1"/>
  <c r="F136" i="1"/>
  <c r="F129" i="1" s="1"/>
  <c r="E6" i="1" l="1"/>
  <c r="E49" i="1" s="1"/>
  <c r="F55" i="1"/>
  <c r="F52" i="1" s="1"/>
  <c r="E212" i="1"/>
  <c r="E209" i="1"/>
  <c r="E202" i="1"/>
  <c r="E200" i="1"/>
  <c r="E187" i="1"/>
  <c r="E183" i="1"/>
  <c r="E168" i="1"/>
  <c r="E154" i="1"/>
  <c r="E150" i="1"/>
  <c r="E145" i="1"/>
  <c r="E83" i="1"/>
  <c r="E71" i="1"/>
  <c r="E52" i="1"/>
  <c r="I145" i="1" l="1"/>
  <c r="E109" i="1"/>
  <c r="I109" i="1" s="1"/>
  <c r="E153" i="1"/>
  <c r="I52" i="1"/>
  <c r="E78" i="1"/>
  <c r="E167" i="1"/>
  <c r="E186" i="1"/>
  <c r="E208" i="1"/>
  <c r="G91" i="1"/>
  <c r="I91" i="1" s="1"/>
  <c r="G83" i="1"/>
  <c r="I83" i="1" s="1"/>
  <c r="E204" i="1" l="1"/>
  <c r="E206" i="1" s="1"/>
  <c r="K147" i="1"/>
  <c r="L156" i="1"/>
  <c r="K156" i="1"/>
  <c r="J156" i="1"/>
  <c r="K58" i="1"/>
  <c r="K59" i="1"/>
  <c r="K60" i="1"/>
  <c r="L58" i="1"/>
  <c r="L59" i="1"/>
  <c r="L60" i="1"/>
  <c r="J58" i="1"/>
  <c r="J59" i="1"/>
  <c r="J60" i="1"/>
  <c r="F145" i="1"/>
  <c r="D145" i="1"/>
  <c r="G136" i="1"/>
  <c r="I136" i="1" s="1"/>
  <c r="D136" i="1"/>
  <c r="D91" i="1" l="1"/>
  <c r="K31" i="1"/>
  <c r="D33" i="1"/>
  <c r="L35" i="1"/>
  <c r="K35" i="1"/>
  <c r="J35" i="1"/>
  <c r="L113" i="1" l="1"/>
  <c r="J113" i="1"/>
  <c r="J125" i="1" l="1"/>
  <c r="K125" i="1"/>
  <c r="L125" i="1"/>
  <c r="F209" i="1" l="1"/>
  <c r="D209" i="1"/>
  <c r="F37" i="1" l="1"/>
  <c r="L28" i="1"/>
  <c r="J28" i="1"/>
  <c r="C154" i="1" l="1"/>
  <c r="D154" i="1"/>
  <c r="C136" i="1"/>
  <c r="D150" i="1" l="1"/>
  <c r="C150" i="1"/>
  <c r="L189" i="1" l="1"/>
  <c r="K189" i="1"/>
  <c r="J189" i="1"/>
  <c r="F187" i="1"/>
  <c r="G187" i="1"/>
  <c r="I187" i="1" s="1"/>
  <c r="D168" i="1"/>
  <c r="F168" i="1"/>
  <c r="G168" i="1"/>
  <c r="I168" i="1" s="1"/>
  <c r="G154" i="1"/>
  <c r="I154" i="1" s="1"/>
  <c r="L171" i="1" l="1"/>
  <c r="K171" i="1"/>
  <c r="J171" i="1"/>
  <c r="F101" i="1" l="1"/>
  <c r="L106" i="1"/>
  <c r="J106" i="1"/>
  <c r="K106" i="1"/>
  <c r="J54" i="1" l="1"/>
  <c r="K36" i="1" l="1"/>
  <c r="K34" i="1"/>
  <c r="K32" i="1"/>
  <c r="K69" i="1"/>
  <c r="K131" i="1"/>
  <c r="K132" i="1"/>
  <c r="K134" i="1"/>
  <c r="L122" i="1"/>
  <c r="K122" i="1"/>
  <c r="J122" i="1"/>
  <c r="C187" i="1" l="1"/>
  <c r="D187" i="1"/>
  <c r="C168" i="1"/>
  <c r="G150" i="1"/>
  <c r="I150" i="1" s="1"/>
  <c r="K138" i="1"/>
  <c r="L140" i="1"/>
  <c r="L141" i="1"/>
  <c r="L142" i="1"/>
  <c r="L143" i="1"/>
  <c r="L144" i="1"/>
  <c r="L138" i="1"/>
  <c r="K140" i="1"/>
  <c r="K142" i="1"/>
  <c r="K144" i="1"/>
  <c r="J140" i="1"/>
  <c r="J141" i="1"/>
  <c r="J142" i="1"/>
  <c r="J143" i="1"/>
  <c r="J144" i="1"/>
  <c r="J138" i="1"/>
  <c r="L135" i="1"/>
  <c r="J135" i="1"/>
  <c r="K135" i="1"/>
  <c r="L86" i="1" l="1"/>
  <c r="L87" i="1"/>
  <c r="L88" i="1"/>
  <c r="L89" i="1"/>
  <c r="L95" i="1"/>
  <c r="L96" i="1"/>
  <c r="L97" i="1"/>
  <c r="L98" i="1"/>
  <c r="L99" i="1"/>
  <c r="L93" i="1"/>
  <c r="K86" i="1"/>
  <c r="K87" i="1"/>
  <c r="K88" i="1"/>
  <c r="K89" i="1"/>
  <c r="K95" i="1"/>
  <c r="K96" i="1"/>
  <c r="K97" i="1"/>
  <c r="K98" i="1"/>
  <c r="K99" i="1"/>
  <c r="K93" i="1"/>
  <c r="J86" i="1"/>
  <c r="J87" i="1"/>
  <c r="J88" i="1"/>
  <c r="J89" i="1"/>
  <c r="J95" i="1"/>
  <c r="J96" i="1"/>
  <c r="J97" i="1"/>
  <c r="J98" i="1"/>
  <c r="J99" i="1"/>
  <c r="J93" i="1"/>
  <c r="J92" i="1" l="1"/>
  <c r="C91" i="1"/>
  <c r="C83" i="1"/>
  <c r="K133" i="1"/>
  <c r="L136" i="1"/>
  <c r="J136" i="1"/>
  <c r="K136" i="1"/>
  <c r="F83" i="1"/>
  <c r="F91" i="1"/>
  <c r="L119" i="1"/>
  <c r="K119" i="1"/>
  <c r="J119" i="1"/>
  <c r="K92" i="1"/>
  <c r="L92" i="1"/>
  <c r="L137" i="1"/>
  <c r="K137" i="1"/>
  <c r="J137" i="1"/>
  <c r="D83" i="1"/>
  <c r="G212" i="1"/>
  <c r="G209" i="1"/>
  <c r="L91" i="1" l="1"/>
  <c r="K91" i="1"/>
  <c r="J91" i="1"/>
  <c r="L68" i="1"/>
  <c r="F221" i="1"/>
  <c r="F219" i="1"/>
  <c r="F218" i="1"/>
  <c r="F217" i="1"/>
  <c r="F216" i="1"/>
  <c r="F212" i="1"/>
  <c r="F208" i="1" s="1"/>
  <c r="F202" i="1"/>
  <c r="F200" i="1"/>
  <c r="F186" i="1"/>
  <c r="F183" i="1"/>
  <c r="F167" i="1"/>
  <c r="F153" i="1"/>
  <c r="F79" i="1"/>
  <c r="F78" i="1" s="1"/>
  <c r="F71" i="1"/>
  <c r="F47" i="1"/>
  <c r="F45" i="1"/>
  <c r="F41" i="1"/>
  <c r="F33" i="1"/>
  <c r="F29" i="1"/>
  <c r="F23" i="1"/>
  <c r="F19" i="1"/>
  <c r="F17" i="1"/>
  <c r="F14" i="1"/>
  <c r="F13" i="1" s="1"/>
  <c r="F11" i="1"/>
  <c r="F9" i="1"/>
  <c r="F8" i="1" s="1"/>
  <c r="L147" i="1"/>
  <c r="J147" i="1"/>
  <c r="J182" i="1"/>
  <c r="K182" i="1"/>
  <c r="L182" i="1"/>
  <c r="F22" i="1" l="1"/>
  <c r="F40" i="1"/>
  <c r="F16" i="1"/>
  <c r="F7" i="1" s="1"/>
  <c r="F109" i="1"/>
  <c r="F6" i="1" l="1"/>
  <c r="F49" i="1" s="1"/>
  <c r="F204" i="1"/>
  <c r="L123" i="1"/>
  <c r="K123" i="1"/>
  <c r="J123" i="1"/>
  <c r="D78" i="1"/>
  <c r="L116" i="1"/>
  <c r="K116" i="1"/>
  <c r="J116" i="1"/>
  <c r="L176" i="1"/>
  <c r="L177" i="1"/>
  <c r="L174" i="1"/>
  <c r="K176" i="1"/>
  <c r="K177" i="1"/>
  <c r="K174" i="1"/>
  <c r="J176" i="1"/>
  <c r="J177" i="1"/>
  <c r="J174" i="1"/>
  <c r="L180" i="1"/>
  <c r="K180" i="1"/>
  <c r="J180" i="1"/>
  <c r="F206" i="1" l="1"/>
  <c r="L198" i="1"/>
  <c r="K198" i="1"/>
  <c r="J198" i="1"/>
  <c r="J194" i="1"/>
  <c r="J195" i="1"/>
  <c r="K194" i="1"/>
  <c r="K195" i="1"/>
  <c r="L194" i="1"/>
  <c r="L195" i="1"/>
  <c r="L192" i="1"/>
  <c r="K192" i="1"/>
  <c r="J192" i="1"/>
  <c r="G186" i="1"/>
  <c r="I186" i="1" s="1"/>
  <c r="C186" i="1"/>
  <c r="D186" i="1"/>
  <c r="K162" i="1"/>
  <c r="J161" i="1"/>
  <c r="J159" i="1"/>
  <c r="J158" i="1"/>
  <c r="L165" i="1"/>
  <c r="K165" i="1"/>
  <c r="J165" i="1"/>
  <c r="J162" i="1"/>
  <c r="K161" i="1"/>
  <c r="L161" i="1"/>
  <c r="L162" i="1"/>
  <c r="L159" i="1"/>
  <c r="K159" i="1"/>
  <c r="L155" i="1"/>
  <c r="J155" i="1"/>
  <c r="D37" i="1"/>
  <c r="G37" i="1"/>
  <c r="C37" i="1"/>
  <c r="L39" i="1"/>
  <c r="J39" i="1"/>
  <c r="C14" i="1"/>
  <c r="H214" i="1"/>
  <c r="I214" i="1" s="1"/>
  <c r="G217" i="1"/>
  <c r="D217" i="1"/>
  <c r="C217" i="1"/>
  <c r="C209" i="1"/>
  <c r="G216" i="1"/>
  <c r="C218" i="1"/>
  <c r="D218" i="1"/>
  <c r="G218" i="1"/>
  <c r="K12" i="1"/>
  <c r="J12" i="1"/>
  <c r="L12" i="1"/>
  <c r="L15" i="1"/>
  <c r="L18" i="1"/>
  <c r="L20" i="1"/>
  <c r="L21" i="1"/>
  <c r="L24" i="1"/>
  <c r="L25" i="1"/>
  <c r="L26" i="1"/>
  <c r="L27" i="1"/>
  <c r="L30" i="1"/>
  <c r="L31" i="1"/>
  <c r="L32" i="1"/>
  <c r="L34" i="1"/>
  <c r="L36" i="1"/>
  <c r="L38" i="1"/>
  <c r="L42" i="1"/>
  <c r="L44" i="1"/>
  <c r="L46" i="1"/>
  <c r="L48" i="1"/>
  <c r="D41" i="1"/>
  <c r="G41" i="1"/>
  <c r="I41" i="1" s="1"/>
  <c r="G33" i="1"/>
  <c r="K33" i="1" s="1"/>
  <c r="D29" i="1"/>
  <c r="G29" i="1"/>
  <c r="I29" i="1" s="1"/>
  <c r="D23" i="1"/>
  <c r="G23" i="1"/>
  <c r="I23" i="1" s="1"/>
  <c r="D19" i="1"/>
  <c r="G19" i="1"/>
  <c r="I19" i="1" s="1"/>
  <c r="G17" i="1"/>
  <c r="I17" i="1" s="1"/>
  <c r="D14" i="1"/>
  <c r="D13" i="1" s="1"/>
  <c r="G14" i="1"/>
  <c r="D11" i="1"/>
  <c r="G11" i="1"/>
  <c r="I11" i="1" s="1"/>
  <c r="D9" i="1"/>
  <c r="D8" i="1" s="1"/>
  <c r="G9" i="1"/>
  <c r="I9" i="1" s="1"/>
  <c r="L14" i="1" l="1"/>
  <c r="I14" i="1"/>
  <c r="G8" i="1"/>
  <c r="I8" i="1" s="1"/>
  <c r="L9" i="1"/>
  <c r="L8" i="1" s="1"/>
  <c r="G13" i="1"/>
  <c r="L11" i="1"/>
  <c r="G16" i="1"/>
  <c r="L17" i="1"/>
  <c r="L41" i="1"/>
  <c r="G22" i="1"/>
  <c r="I22" i="1" s="1"/>
  <c r="L33" i="1"/>
  <c r="L29" i="1"/>
  <c r="L23" i="1"/>
  <c r="L19" i="1"/>
  <c r="K11" i="1"/>
  <c r="D22" i="1"/>
  <c r="D16" i="1"/>
  <c r="D7" i="1" s="1"/>
  <c r="J11" i="1"/>
  <c r="C9" i="1"/>
  <c r="C29" i="1"/>
  <c r="C23" i="1"/>
  <c r="C33" i="1"/>
  <c r="J36" i="1"/>
  <c r="C11" i="1"/>
  <c r="D71" i="1"/>
  <c r="G71" i="1"/>
  <c r="I71" i="1" s="1"/>
  <c r="C71" i="1"/>
  <c r="L203" i="1"/>
  <c r="K203" i="1"/>
  <c r="J203" i="1"/>
  <c r="G202" i="1"/>
  <c r="I202" i="1" s="1"/>
  <c r="D202" i="1"/>
  <c r="C202" i="1"/>
  <c r="C167" i="1"/>
  <c r="D167" i="1"/>
  <c r="L16" i="1" l="1"/>
  <c r="I16" i="1"/>
  <c r="L13" i="1"/>
  <c r="I13" i="1"/>
  <c r="G7" i="1"/>
  <c r="D6" i="1"/>
  <c r="L202" i="1"/>
  <c r="K202" i="1"/>
  <c r="J202" i="1"/>
  <c r="L146" i="1"/>
  <c r="K146" i="1"/>
  <c r="J146" i="1"/>
  <c r="D109" i="1"/>
  <c r="C109" i="1"/>
  <c r="L128" i="1"/>
  <c r="K128" i="1"/>
  <c r="J128" i="1"/>
  <c r="L126" i="1"/>
  <c r="K126" i="1"/>
  <c r="J126" i="1"/>
  <c r="L124" i="1"/>
  <c r="K124" i="1"/>
  <c r="J124" i="1"/>
  <c r="L115" i="1"/>
  <c r="K115" i="1"/>
  <c r="J115" i="1"/>
  <c r="L114" i="1"/>
  <c r="K114" i="1"/>
  <c r="J114" i="1"/>
  <c r="L104" i="1"/>
  <c r="K104" i="1"/>
  <c r="J104" i="1"/>
  <c r="L10" i="1"/>
  <c r="L55" i="1"/>
  <c r="L54" i="1"/>
  <c r="L53" i="1"/>
  <c r="K46" i="1"/>
  <c r="G45" i="1"/>
  <c r="I45" i="1" s="1"/>
  <c r="D45" i="1"/>
  <c r="C45" i="1"/>
  <c r="K25" i="1"/>
  <c r="J25" i="1"/>
  <c r="G6" i="1" l="1"/>
  <c r="I6" i="1" s="1"/>
  <c r="I7" i="1"/>
  <c r="L7" i="1"/>
  <c r="K109" i="1"/>
  <c r="L45" i="1"/>
  <c r="L37" i="1"/>
  <c r="K45" i="1"/>
  <c r="C78" i="1"/>
  <c r="L22" i="1" l="1"/>
  <c r="L151" i="1"/>
  <c r="K151" i="1"/>
  <c r="J151" i="1"/>
  <c r="L82" i="1"/>
  <c r="K82" i="1"/>
  <c r="J82" i="1"/>
  <c r="J32" i="1"/>
  <c r="L6" i="1" l="1"/>
  <c r="J34" i="1"/>
  <c r="J38" i="1"/>
  <c r="L43" i="1"/>
  <c r="K9" i="1"/>
  <c r="K10" i="1"/>
  <c r="K15" i="1"/>
  <c r="K18" i="1"/>
  <c r="K20" i="1"/>
  <c r="K21" i="1"/>
  <c r="K24" i="1"/>
  <c r="K26" i="1"/>
  <c r="K27" i="1"/>
  <c r="K30" i="1"/>
  <c r="K42" i="1"/>
  <c r="J9" i="1"/>
  <c r="J10" i="1"/>
  <c r="J15" i="1"/>
  <c r="J18" i="1"/>
  <c r="J20" i="1"/>
  <c r="J21" i="1"/>
  <c r="J24" i="1"/>
  <c r="J26" i="1"/>
  <c r="J27" i="1"/>
  <c r="J30" i="1"/>
  <c r="J31" i="1"/>
  <c r="J42" i="1"/>
  <c r="J44" i="1"/>
  <c r="K48" i="1"/>
  <c r="G47" i="1"/>
  <c r="I47" i="1" s="1"/>
  <c r="D47" i="1"/>
  <c r="C47" i="1"/>
  <c r="C41" i="1"/>
  <c r="C19" i="1"/>
  <c r="C17" i="1"/>
  <c r="C13" i="1"/>
  <c r="C8" i="1"/>
  <c r="D40" i="1" l="1"/>
  <c r="D49" i="1" s="1"/>
  <c r="C40" i="1"/>
  <c r="G40" i="1"/>
  <c r="L47" i="1"/>
  <c r="C22" i="1"/>
  <c r="J33" i="1"/>
  <c r="J37" i="1"/>
  <c r="K14" i="1"/>
  <c r="K8" i="1"/>
  <c r="K13" i="1"/>
  <c r="K17" i="1"/>
  <c r="K19" i="1"/>
  <c r="K23" i="1"/>
  <c r="K29" i="1"/>
  <c r="K41" i="1"/>
  <c r="J41" i="1"/>
  <c r="J29" i="1"/>
  <c r="J13" i="1"/>
  <c r="J23" i="1"/>
  <c r="J19" i="1"/>
  <c r="J17" i="1"/>
  <c r="J14" i="1"/>
  <c r="J8" i="1"/>
  <c r="C16" i="1"/>
  <c r="C7" i="1" s="1"/>
  <c r="K47" i="1"/>
  <c r="K43" i="1"/>
  <c r="L40" i="1" l="1"/>
  <c r="I40" i="1"/>
  <c r="G49" i="1"/>
  <c r="I49" i="1" s="1"/>
  <c r="C6" i="1"/>
  <c r="C49" i="1" s="1"/>
  <c r="K40" i="1"/>
  <c r="J40" i="1"/>
  <c r="K22" i="1"/>
  <c r="J22" i="1"/>
  <c r="K16" i="1"/>
  <c r="J16" i="1"/>
  <c r="H38" i="1" l="1"/>
  <c r="H39" i="1"/>
  <c r="H46" i="1"/>
  <c r="H36" i="1"/>
  <c r="H9" i="1"/>
  <c r="H49" i="1"/>
  <c r="H12" i="1"/>
  <c r="H35" i="1"/>
  <c r="H11" i="1"/>
  <c r="L49" i="1"/>
  <c r="H28" i="1"/>
  <c r="K6" i="1"/>
  <c r="K7" i="1"/>
  <c r="J7" i="1"/>
  <c r="J6" i="1"/>
  <c r="H37" i="1" l="1"/>
  <c r="H32" i="1"/>
  <c r="J46" i="1"/>
  <c r="H25" i="1"/>
  <c r="H45" i="1"/>
  <c r="J45" i="1"/>
  <c r="C52" i="1"/>
  <c r="D52" i="1"/>
  <c r="D216" i="1"/>
  <c r="H34" i="1" l="1"/>
  <c r="H33" i="1"/>
  <c r="H26" i="1"/>
  <c r="H44" i="1"/>
  <c r="H48" i="1"/>
  <c r="H42" i="1"/>
  <c r="H30" i="1"/>
  <c r="H27" i="1"/>
  <c r="H24" i="1"/>
  <c r="H20" i="1"/>
  <c r="H18" i="1"/>
  <c r="H15" i="1"/>
  <c r="H31" i="1"/>
  <c r="H21" i="1"/>
  <c r="H10" i="1"/>
  <c r="H8" i="1"/>
  <c r="H14" i="1"/>
  <c r="H16" i="1"/>
  <c r="H23" i="1"/>
  <c r="H47" i="1"/>
  <c r="H17" i="1"/>
  <c r="H13" i="1"/>
  <c r="H7" i="1"/>
  <c r="H19" i="1"/>
  <c r="H41" i="1"/>
  <c r="H29" i="1"/>
  <c r="H40" i="1"/>
  <c r="H22" i="1"/>
  <c r="H6" i="1"/>
  <c r="J48" i="1"/>
  <c r="J43" i="1"/>
  <c r="J47" i="1"/>
  <c r="K49" i="1"/>
  <c r="J49" i="1"/>
  <c r="H43" i="1" l="1"/>
  <c r="J160" i="1"/>
  <c r="K160" i="1"/>
  <c r="L160" i="1"/>
  <c r="D219" i="1" l="1"/>
  <c r="G219" i="1"/>
  <c r="D221" i="1"/>
  <c r="G221" i="1"/>
  <c r="L220" i="1"/>
  <c r="K220" i="1"/>
  <c r="J220" i="1"/>
  <c r="L217" i="1"/>
  <c r="K217" i="1"/>
  <c r="J217" i="1"/>
  <c r="C216" i="1"/>
  <c r="C219" i="1"/>
  <c r="C221" i="1"/>
  <c r="L69" i="1"/>
  <c r="L199" i="1"/>
  <c r="K199" i="1"/>
  <c r="J199" i="1"/>
  <c r="L193" i="1"/>
  <c r="K193" i="1"/>
  <c r="J193" i="1"/>
  <c r="L191" i="1"/>
  <c r="K191" i="1"/>
  <c r="J191" i="1"/>
  <c r="L166" i="1"/>
  <c r="K166" i="1"/>
  <c r="J166" i="1"/>
  <c r="L158" i="1"/>
  <c r="K158" i="1"/>
  <c r="L70" i="1"/>
  <c r="K70" i="1"/>
  <c r="J70" i="1"/>
  <c r="K68" i="1"/>
  <c r="J68" i="1"/>
  <c r="J52" i="1" l="1"/>
  <c r="K218" i="1"/>
  <c r="L218" i="1"/>
  <c r="J218" i="1"/>
  <c r="K221" i="1"/>
  <c r="K219" i="1"/>
  <c r="L219" i="1"/>
  <c r="J219" i="1"/>
  <c r="K216" i="1"/>
  <c r="L216" i="1"/>
  <c r="J216" i="1"/>
  <c r="J69" i="1"/>
  <c r="J221" i="1"/>
  <c r="L221" i="1"/>
  <c r="J61" i="1" l="1"/>
  <c r="L61" i="1"/>
  <c r="J77" i="1" l="1"/>
  <c r="K77" i="1"/>
  <c r="L77" i="1"/>
  <c r="G167" i="1" l="1"/>
  <c r="J83" i="1"/>
  <c r="D153" i="1"/>
  <c r="C153" i="1"/>
  <c r="J53" i="1"/>
  <c r="K53" i="1"/>
  <c r="K54" i="1"/>
  <c r="J55" i="1"/>
  <c r="K55" i="1"/>
  <c r="J62" i="1"/>
  <c r="L62" i="1"/>
  <c r="J63" i="1"/>
  <c r="K63" i="1"/>
  <c r="L63" i="1"/>
  <c r="J65" i="1"/>
  <c r="K65" i="1"/>
  <c r="L65" i="1"/>
  <c r="J66" i="1"/>
  <c r="K66" i="1"/>
  <c r="L66" i="1"/>
  <c r="J73" i="1"/>
  <c r="K73" i="1"/>
  <c r="L73" i="1"/>
  <c r="J79" i="1"/>
  <c r="K79" i="1"/>
  <c r="L79" i="1"/>
  <c r="J81" i="1"/>
  <c r="K81" i="1"/>
  <c r="L81" i="1"/>
  <c r="K83" i="1"/>
  <c r="L83" i="1"/>
  <c r="J85" i="1"/>
  <c r="K85" i="1"/>
  <c r="L85" i="1"/>
  <c r="J100" i="1"/>
  <c r="K100" i="1"/>
  <c r="L100" i="1"/>
  <c r="J108" i="1"/>
  <c r="K108" i="1"/>
  <c r="L108" i="1"/>
  <c r="J150" i="1"/>
  <c r="L150" i="1"/>
  <c r="J152" i="1"/>
  <c r="K152" i="1"/>
  <c r="L152" i="1"/>
  <c r="J110" i="1"/>
  <c r="K110" i="1"/>
  <c r="L110" i="1"/>
  <c r="J112" i="1"/>
  <c r="K112" i="1"/>
  <c r="L112" i="1"/>
  <c r="J129" i="1"/>
  <c r="K129" i="1"/>
  <c r="L129" i="1"/>
  <c r="J131" i="1"/>
  <c r="L131" i="1"/>
  <c r="J132" i="1"/>
  <c r="L132" i="1"/>
  <c r="J133" i="1"/>
  <c r="L133" i="1"/>
  <c r="J134" i="1"/>
  <c r="L134" i="1"/>
  <c r="J145" i="1"/>
  <c r="K145" i="1"/>
  <c r="L145" i="1"/>
  <c r="K155" i="1"/>
  <c r="J163" i="1"/>
  <c r="K163" i="1"/>
  <c r="L163" i="1"/>
  <c r="J173" i="1"/>
  <c r="K173" i="1"/>
  <c r="L173" i="1"/>
  <c r="J175" i="1"/>
  <c r="K175" i="1"/>
  <c r="L175" i="1"/>
  <c r="J181" i="1"/>
  <c r="K181" i="1"/>
  <c r="L181" i="1"/>
  <c r="J169" i="1"/>
  <c r="K169" i="1"/>
  <c r="L169" i="1"/>
  <c r="J178" i="1"/>
  <c r="K178" i="1"/>
  <c r="L178" i="1"/>
  <c r="J184" i="1"/>
  <c r="K184" i="1"/>
  <c r="L184" i="1"/>
  <c r="J185" i="1"/>
  <c r="L185" i="1"/>
  <c r="J187" i="1"/>
  <c r="K187" i="1"/>
  <c r="L187" i="1"/>
  <c r="J188" i="1"/>
  <c r="K188" i="1"/>
  <c r="L188" i="1"/>
  <c r="J196" i="1"/>
  <c r="K196" i="1"/>
  <c r="L196" i="1"/>
  <c r="J201" i="1"/>
  <c r="K201" i="1"/>
  <c r="L201" i="1"/>
  <c r="J75" i="1"/>
  <c r="K75" i="1"/>
  <c r="L75" i="1"/>
  <c r="J103" i="1"/>
  <c r="K103" i="1"/>
  <c r="L103" i="1"/>
  <c r="J57" i="1"/>
  <c r="K57" i="1"/>
  <c r="L57" i="1"/>
  <c r="G183" i="1"/>
  <c r="I183" i="1" s="1"/>
  <c r="C183" i="1"/>
  <c r="D200" i="1"/>
  <c r="G200" i="1"/>
  <c r="I200" i="1" s="1"/>
  <c r="C200" i="1"/>
  <c r="K167" i="1" l="1"/>
  <c r="I167" i="1"/>
  <c r="C204" i="1"/>
  <c r="D204" i="1"/>
  <c r="J168" i="1"/>
  <c r="K154" i="1"/>
  <c r="L168" i="1"/>
  <c r="J154" i="1"/>
  <c r="G153" i="1"/>
  <c r="I153" i="1" s="1"/>
  <c r="K168" i="1"/>
  <c r="L154" i="1"/>
  <c r="L200" i="1"/>
  <c r="J200" i="1"/>
  <c r="L186" i="1"/>
  <c r="J186" i="1"/>
  <c r="L183" i="1"/>
  <c r="J183" i="1"/>
  <c r="L109" i="1"/>
  <c r="J109" i="1"/>
  <c r="L71" i="1"/>
  <c r="J71" i="1"/>
  <c r="K200" i="1"/>
  <c r="K186" i="1"/>
  <c r="K183" i="1"/>
  <c r="K153" i="1"/>
  <c r="K71" i="1"/>
  <c r="J153" i="1" l="1"/>
  <c r="J167" i="1"/>
  <c r="L167" i="1"/>
  <c r="L153" i="1"/>
  <c r="L211" i="1" l="1"/>
  <c r="L210" i="1"/>
  <c r="K210" i="1"/>
  <c r="K211" i="1"/>
  <c r="J210" i="1"/>
  <c r="J211" i="1"/>
  <c r="H213" i="1"/>
  <c r="K52" i="1"/>
  <c r="J209" i="1" l="1"/>
  <c r="L209" i="1"/>
  <c r="L52" i="1"/>
  <c r="J214" i="1" l="1"/>
  <c r="K214" i="1"/>
  <c r="C206" i="1"/>
  <c r="C212" i="1"/>
  <c r="C208" i="1" s="1"/>
  <c r="D212" i="1" l="1"/>
  <c r="D208" i="1" s="1"/>
  <c r="D206" i="1"/>
  <c r="L213" i="1" l="1"/>
  <c r="J213" i="1" l="1"/>
  <c r="L212" i="1" l="1"/>
  <c r="K212" i="1"/>
  <c r="J212" i="1"/>
  <c r="G208" i="1"/>
  <c r="J208" i="1" l="1"/>
  <c r="H212" i="1"/>
  <c r="K208" i="1"/>
  <c r="H208" i="1"/>
  <c r="L208" i="1"/>
  <c r="I212" i="1" l="1"/>
  <c r="I208" i="1"/>
  <c r="J101" i="1"/>
  <c r="K101" i="1"/>
  <c r="L101" i="1"/>
  <c r="G78" i="1"/>
  <c r="K78" i="1" l="1"/>
  <c r="I78" i="1"/>
  <c r="L78" i="1"/>
  <c r="G204" i="1"/>
  <c r="I204" i="1" s="1"/>
  <c r="J78" i="1"/>
  <c r="J204" i="1" s="1"/>
  <c r="H151" i="1" l="1"/>
  <c r="H216" i="1"/>
  <c r="H221" i="1"/>
  <c r="K204" i="1"/>
  <c r="H217" i="1"/>
  <c r="H198" i="1"/>
  <c r="H196" i="1"/>
  <c r="H120" i="1"/>
  <c r="L204" i="1"/>
  <c r="L214" i="1" s="1"/>
  <c r="H103" i="1"/>
  <c r="H133" i="1"/>
  <c r="H173" i="1"/>
  <c r="H169" i="1"/>
  <c r="H184" i="1"/>
  <c r="H218" i="1"/>
  <c r="H180" i="1"/>
  <c r="H178" i="1"/>
  <c r="H219" i="1"/>
  <c r="H147" i="1"/>
  <c r="H220" i="1"/>
  <c r="H136" i="1"/>
  <c r="H122" i="1"/>
  <c r="H140" i="1"/>
  <c r="H144" i="1"/>
  <c r="H143" i="1"/>
  <c r="H135" i="1"/>
  <c r="H88" i="1"/>
  <c r="H95" i="1"/>
  <c r="H99" i="1"/>
  <c r="H89" i="1"/>
  <c r="H98" i="1"/>
  <c r="H182" i="1"/>
  <c r="H123" i="1"/>
  <c r="H176" i="1"/>
  <c r="H177" i="1"/>
  <c r="H174" i="1"/>
  <c r="H192" i="1"/>
  <c r="H195" i="1"/>
  <c r="H162" i="1"/>
  <c r="H161" i="1"/>
  <c r="H202" i="1"/>
  <c r="H128" i="1"/>
  <c r="H68" i="1"/>
  <c r="H191" i="1"/>
  <c r="H116" i="1"/>
  <c r="H165" i="1"/>
  <c r="H159" i="1"/>
  <c r="H203" i="1"/>
  <c r="H146" i="1"/>
  <c r="H126" i="1"/>
  <c r="H115" i="1"/>
  <c r="H124" i="1"/>
  <c r="H82" i="1"/>
  <c r="H69" i="1"/>
  <c r="H61" i="1"/>
  <c r="H166" i="1"/>
  <c r="H77" i="1"/>
  <c r="H158" i="1"/>
  <c r="H53" i="1"/>
  <c r="H55" i="1"/>
  <c r="H63" i="1"/>
  <c r="H66" i="1"/>
  <c r="H79" i="1"/>
  <c r="H83" i="1"/>
  <c r="H100" i="1"/>
  <c r="H150" i="1"/>
  <c r="H110" i="1"/>
  <c r="H129" i="1"/>
  <c r="H132" i="1"/>
  <c r="H134" i="1"/>
  <c r="H154" i="1"/>
  <c r="H163" i="1"/>
  <c r="H175" i="1"/>
  <c r="H168" i="1"/>
  <c r="H75" i="1"/>
  <c r="H186" i="1"/>
  <c r="H109" i="1"/>
  <c r="G206" i="1"/>
  <c r="H101" i="1"/>
  <c r="H105" i="1"/>
  <c r="H59" i="1"/>
  <c r="H60" i="1"/>
  <c r="H113" i="1"/>
  <c r="H106" i="1"/>
  <c r="H104" i="1"/>
  <c r="H114" i="1"/>
  <c r="H70" i="1"/>
  <c r="H193" i="1"/>
  <c r="H199" i="1"/>
  <c r="H148" i="1"/>
  <c r="H118" i="1"/>
  <c r="H156" i="1"/>
  <c r="H58" i="1"/>
  <c r="H125" i="1"/>
  <c r="H189" i="1"/>
  <c r="H171" i="1"/>
  <c r="H91" i="1"/>
  <c r="H204" i="1"/>
  <c r="H119" i="1"/>
  <c r="H137" i="1"/>
  <c r="H142" i="1"/>
  <c r="H141" i="1"/>
  <c r="H138" i="1"/>
  <c r="H86" i="1"/>
  <c r="H92" i="1"/>
  <c r="H97" i="1"/>
  <c r="H87" i="1"/>
  <c r="H96" i="1"/>
  <c r="H93" i="1"/>
  <c r="H170" i="1"/>
  <c r="H194" i="1"/>
  <c r="H160" i="1"/>
  <c r="H185" i="1"/>
  <c r="H188" i="1"/>
  <c r="H201" i="1"/>
  <c r="H200" i="1"/>
  <c r="H183" i="1"/>
  <c r="H153" i="1"/>
  <c r="H57" i="1"/>
  <c r="H167" i="1"/>
  <c r="H71" i="1"/>
  <c r="H52" i="1"/>
  <c r="H54" i="1"/>
  <c r="H62" i="1"/>
  <c r="H65" i="1"/>
  <c r="H73" i="1"/>
  <c r="H81" i="1"/>
  <c r="H85" i="1"/>
  <c r="H108" i="1"/>
  <c r="H152" i="1"/>
  <c r="H112" i="1"/>
  <c r="H131" i="1"/>
  <c r="H145" i="1"/>
  <c r="H155" i="1"/>
  <c r="H181" i="1"/>
  <c r="H187" i="1"/>
  <c r="H78" i="1"/>
  <c r="J206" i="1" l="1"/>
  <c r="K206" i="1"/>
  <c r="H206" i="1"/>
  <c r="I206" i="1" s="1"/>
  <c r="L206" i="1"/>
  <c r="K120" i="1"/>
</calcChain>
</file>

<file path=xl/sharedStrings.xml><?xml version="1.0" encoding="utf-8"?>
<sst xmlns="http://schemas.openxmlformats.org/spreadsheetml/2006/main" count="337" uniqueCount="265">
  <si>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</si>
  <si>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</si>
  <si>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</si>
  <si>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</si>
  <si>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</si>
  <si>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</si>
  <si>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</si>
  <si>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</si>
  <si>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</si>
  <si>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</si>
  <si>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</si>
  <si>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</si>
  <si>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</si>
  <si>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</si>
  <si>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</si>
  <si>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</si>
  <si>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</si>
  <si>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</si>
  <si>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</si>
  <si>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</si>
  <si>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</si>
  <si>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</si>
  <si>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</si>
  <si>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</si>
  <si>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</si>
  <si>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</si>
  <si>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</si>
  <si>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</si>
  <si>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</si>
  <si>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</si>
  <si>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</si>
  <si>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</si>
  <si>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</si>
  <si>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</si>
  <si>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</si>
  <si>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</si>
  <si>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</si>
  <si>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</si>
  <si>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</si>
  <si>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</si>
  <si>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</si>
  <si>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</si>
  <si>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</si>
  <si>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</si>
  <si>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</si>
  <si>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</si>
  <si>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</si>
  <si>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</si>
  <si>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</si>
  <si>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</si>
  <si>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</si>
  <si>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</si>
  <si>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</si>
  <si>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</si>
  <si>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</si>
  <si>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</si>
  <si>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</si>
  <si>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</si>
  <si>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</si>
  <si>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</si>
  <si>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</si>
  <si>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</si>
  <si>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</si>
  <si>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</si>
  <si>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</si>
  <si>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</si>
  <si>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</si>
  <si>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</si>
  <si>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</si>
  <si>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</si>
  <si>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</si>
  <si>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</si>
  <si>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</si>
  <si>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</si>
  <si>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</si>
  <si>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</si>
  <si>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</si>
  <si>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</si>
  <si>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</si>
  <si>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</si>
  <si>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</si>
  <si>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</si>
  <si>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</si>
  <si>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</si>
  <si>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</si>
  <si>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</si>
  <si>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</si>
  <si>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</si>
  <si>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</si>
  <si>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</si>
  <si>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</si>
  <si>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</si>
  <si>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</si>
  <si>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</si>
  <si>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</si>
  <si>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</si>
  <si>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</si>
  <si>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</si>
  <si>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</si>
  <si>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</si>
  <si>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</si>
  <si>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</si>
  <si>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</si>
  <si>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</si>
  <si>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</si>
  <si>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</si>
  <si>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</si>
  <si>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</si>
  <si>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</si>
  <si>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</si>
  <si>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</si>
  <si>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</si>
  <si>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</si>
  <si>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</si>
  <si>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</si>
  <si>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</si>
  <si>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</si>
  <si>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</si>
  <si>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</si>
  <si>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</si>
  <si>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</si>
  <si>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</si>
  <si>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</si>
  <si>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</si>
  <si>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</si>
  <si>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148 219 05000 10 0000 151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</si>
  <si>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</si>
  <si>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</si>
  <si>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</si>
  <si>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</si>
  <si>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</si>
  <si>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</si>
  <si>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</si>
  <si>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</si>
  <si>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</si>
  <si>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</si>
  <si>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</si>
  <si>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</si>
  <si>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</si>
  <si>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</si>
  <si>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</si>
  <si>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</si>
  <si>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</si>
  <si>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</si>
  <si>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</si>
  <si>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</si>
  <si>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</si>
  <si>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</si>
  <si>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</si>
  <si>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</si>
  <si>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</si>
  <si>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000 2 02 04000 00 0000 151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</si>
  <si>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</si>
  <si>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</si>
  <si>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</si>
  <si>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</si>
  <si>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</si>
  <si>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</si>
  <si>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</si>
  <si>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</si>
  <si>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</si>
  <si>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</si>
  <si>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</si>
  <si>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</si>
  <si>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</si>
  <si>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</si>
  <si>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</si>
  <si>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119 1 16 51040 02 0000 140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</si>
  <si>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</si>
  <si>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</si>
  <si>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</si>
  <si>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</si>
  <si>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</si>
  <si>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</si>
  <si>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</si>
  <si>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</si>
  <si>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</si>
  <si>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</si>
  <si>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</si>
  <si>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</si>
  <si>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</si>
  <si>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</si>
  <si>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</si>
  <si>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</si>
  <si>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</si>
  <si>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</si>
  <si>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2014-2016 годы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</si>
  <si>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2014-2016 годы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</si>
  <si>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</si>
  <si>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</si>
  <si>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</si>
  <si>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</si>
  <si>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</si>
  <si>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</si>
  <si>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</si>
  <si>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</si>
  <si>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</si>
  <si>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</si>
  <si>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</si>
  <si>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</si>
  <si>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</si>
  <si>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125 1 16 51040 02 0000 140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</si>
  <si>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</si>
  <si>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</si>
  <si>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119 2 02 01001 13 0000 151</t>
  </si>
  <si>
    <t>В том числе:</t>
  </si>
  <si>
    <t>4200014400</t>
  </si>
  <si>
    <t>- замена и модернизация лифтового оборудования  (в рамках МП)</t>
  </si>
  <si>
    <t>- предотвращения рисков возникновения ЧС  (в рамках ВЦП)</t>
  </si>
  <si>
    <t>611</t>
  </si>
  <si>
    <t>- содержание жил.помещений</t>
  </si>
  <si>
    <t>2310007700</t>
  </si>
  <si>
    <t>- прочие мероприятия по благоустройству</t>
  </si>
  <si>
    <t>Погашение кредиторской задолженности за 2014 год (ВЦП "Дорожная деятельность...")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</si>
  <si>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</si>
  <si>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</si>
  <si>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</si>
  <si>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</si>
  <si>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 xml:space="preserve">119 2 02 04095 13 0000 151 </t>
  </si>
  <si>
    <t>Межбюджетные трансферты бюджетам городских поселений на реализацию региональных программ</t>
  </si>
  <si>
    <t>Межбюджетные трансферты</t>
  </si>
  <si>
    <t>в том числе по МБУ "Городское хозяйство":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</si>
  <si>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</si>
  <si>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</si>
  <si>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</si>
  <si>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</si>
  <si>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</si>
  <si>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831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</si>
  <si>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</si>
  <si>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</si>
  <si>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119 1 16 33050 13 0000 140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</si>
  <si>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государственныхх и муниципальных нужд для нужд городских поселений</t>
  </si>
  <si>
    <t>В том числе по МБУ "Городское хозяйство":</t>
  </si>
  <si>
    <t>2410000100, 2410001500</t>
  </si>
  <si>
    <t>-субсидии бюджетным учреждениям на иные цели.</t>
  </si>
  <si>
    <t>- субсидии бюджетным учреждениям на иные цели.</t>
  </si>
  <si>
    <t>5900012000, 5900011700</t>
  </si>
  <si>
    <t>в т.ч. Расходы по завершению процедуры ликвидации УЖКХ адм. МО г. Энгельс</t>
  </si>
  <si>
    <t>ДОХОДЫ ОТ КОМПЕНСАЦИИ ЗАТРАТ ГОСУДАРСТВА</t>
  </si>
  <si>
    <t xml:space="preserve"> 3900004300, 3900004400, 3900011700, 3900012400</t>
  </si>
  <si>
    <t>- Муниципальная программа "Молодежь муниципального образования город Энгельс Энгельсского муниципального района Саратовской области" на 2016- 2020 годы</t>
  </si>
  <si>
    <t>План 1 квартала на 01.04.2017 г.</t>
  </si>
  <si>
    <t>Уточненный  годовой план на 01.04.2017 г.</t>
  </si>
  <si>
    <t>Фактическое
исполнение
на 01.04.2016 г.</t>
  </si>
  <si>
    <t>Фактическое
исполнение
на 01.04.2017 г.</t>
  </si>
  <si>
    <t>Уд. вес
в 2017 г.</t>
  </si>
  <si>
    <t>Процент исполнения плана 1 квартала</t>
  </si>
  <si>
    <t>Сравнение исполнения на 01.04.2016 и 2017 гг.      (гр.7-гр.6)</t>
  </si>
  <si>
    <t>Анализ исполнения  бюджета муниципального образования город Энгельс за 1 квартал 2017 года</t>
  </si>
  <si>
    <t>3700000000</t>
  </si>
  <si>
    <t>3600000000</t>
  </si>
  <si>
    <t>3500000000</t>
  </si>
  <si>
    <t>2800003400</t>
  </si>
  <si>
    <t>2800003500</t>
  </si>
  <si>
    <t>2710002800</t>
  </si>
  <si>
    <t>4000000000</t>
  </si>
  <si>
    <t>2410000100</t>
  </si>
  <si>
    <t>612</t>
  </si>
  <si>
    <t>2330005200,4900011800</t>
  </si>
  <si>
    <t>5200000000</t>
  </si>
  <si>
    <t>119 2 02 29999 13 0071 151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</si>
  <si>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</si>
  <si>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</si>
  <si>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2310004700                    104</t>
  </si>
  <si>
    <t>2310004700                    100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</si>
</sst>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3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justify" vertical="center" wrapText="1"/>
    </xf>
    <xf numFmtId="167" fontId="2" fillId="4" borderId="2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justify" vertical="center"/>
    </xf>
    <xf numFmtId="167" fontId="23" fillId="5" borderId="1" xfId="0" applyNumberFormat="1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165" fontId="9" fillId="7" borderId="1" xfId="3" applyNumberFormat="1" applyFont="1" applyFill="1" applyBorder="1" applyAlignment="1">
      <alignment horizontal="right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5" fontId="3" fillId="7" borderId="0" xfId="3" applyNumberFormat="1" applyFont="1" applyFill="1" applyBorder="1" applyAlignment="1">
      <alignment horizontal="right" vertical="center"/>
    </xf>
    <xf numFmtId="167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168" fontId="9" fillId="7" borderId="1" xfId="0" applyNumberFormat="1" applyFont="1" applyFill="1" applyBorder="1" applyAlignment="1">
      <alignment horizontal="right" vertical="center"/>
    </xf>
    <xf numFmtId="167" fontId="11" fillId="7" borderId="1" xfId="0" applyNumberFormat="1" applyFont="1" applyFill="1" applyBorder="1" applyAlignment="1" applyProtection="1">
      <alignment horizontal="right" vertical="center"/>
    </xf>
    <xf numFmtId="167" fontId="8" fillId="7" borderId="1" xfId="0" applyNumberFormat="1" applyFont="1" applyFill="1" applyBorder="1" applyAlignment="1" applyProtection="1">
      <alignment horizontal="right" vertical="center" wrapText="1"/>
      <protection locked="0"/>
    </xf>
    <xf numFmtId="168" fontId="8" fillId="7" borderId="1" xfId="0" applyNumberFormat="1" applyFont="1" applyFill="1" applyBorder="1" applyAlignment="1">
      <alignment horizontal="right" vertical="center"/>
    </xf>
    <xf numFmtId="168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23" fillId="7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1" xfId="0" applyNumberFormat="1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8" fontId="8" fillId="0" borderId="1" xfId="0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3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Continuous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5" fontId="3" fillId="6" borderId="1" xfId="3" applyNumberFormat="1" applyFont="1" applyFill="1" applyBorder="1" applyAlignment="1">
      <alignment horizontal="right" vertical="center"/>
    </xf>
    <xf numFmtId="168" fontId="3" fillId="6" borderId="1" xfId="0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165" fontId="9" fillId="6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165" fontId="23" fillId="6" borderId="1" xfId="3" applyNumberFormat="1" applyFont="1" applyFill="1" applyBorder="1" applyAlignment="1">
      <alignment horizontal="right" vertical="center"/>
    </xf>
    <xf numFmtId="168" fontId="23" fillId="6" borderId="1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5" fontId="9" fillId="9" borderId="1" xfId="3" applyNumberFormat="1" applyFont="1" applyFill="1" applyBorder="1" applyAlignment="1">
      <alignment horizontal="right" vertical="center"/>
    </xf>
    <xf numFmtId="168" fontId="9" fillId="9" borderId="1" xfId="0" applyNumberFormat="1" applyFont="1" applyFill="1" applyBorder="1" applyAlignment="1">
      <alignment horizontal="right" vertical="center"/>
    </xf>
    <xf numFmtId="167" fontId="9" fillId="9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11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0" fontId="2" fillId="7" borderId="0" xfId="0" applyFont="1" applyFill="1" applyBorder="1" applyAlignment="1">
      <alignment vertical="center"/>
    </xf>
    <xf numFmtId="165" fontId="2" fillId="6" borderId="2" xfId="3" applyNumberFormat="1" applyFont="1" applyFill="1" applyBorder="1" applyAlignment="1">
      <alignment horizontal="right" vertical="center"/>
    </xf>
    <xf numFmtId="165" fontId="2" fillId="6" borderId="3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8" fontId="2" fillId="6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6" borderId="2" xfId="0" applyNumberFormat="1" applyFont="1" applyFill="1" applyBorder="1" applyAlignment="1">
      <alignment horizontal="right" vertical="center"/>
    </xf>
    <xf numFmtId="167" fontId="9" fillId="6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2" fillId="6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E9D9"/>
      <color rgb="FFB7F9C2"/>
      <color rgb="FFB7FFC2"/>
      <color rgb="FFB7F8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225"/>
  <sheetViews>
    <sheetView tabSelected="1" showRuler="0" view="pageBreakPreview" zoomScaleNormal="100" zoomScaleSheetLayoutView="100" workbookViewId="0">
      <pane ySplit="5" topLeftCell="A195" activePane="bottomLeft" state="frozenSplit"/>
      <selection pane="bottomLeft" activeCell="F44" sqref="F44"/>
    </sheetView>
  </sheetViews>
  <sheetFormatPr defaultColWidth="9.140625" defaultRowHeight="13.5" x14ac:dyDescent="0.2"/>
  <cols>
    <col min="1" max="1" width="18.7109375" style="27" customWidth="1"/>
    <col min="2" max="2" width="39.7109375" style="59" customWidth="1"/>
    <col min="3" max="3" width="12.140625" style="59" customWidth="1"/>
    <col min="4" max="5" width="11.85546875" style="60" customWidth="1"/>
    <col min="6" max="7" width="8.85546875" style="61" customWidth="1"/>
    <col min="8" max="8" width="9.28515625" style="174" customWidth="1"/>
    <col min="9" max="9" width="10.140625" style="174" customWidth="1"/>
    <col min="10" max="10" width="9.5703125" style="61" customWidth="1"/>
    <col min="11" max="11" width="9.85546875" style="61" customWidth="1"/>
    <col min="12" max="12" width="10.7109375" style="61" customWidth="1"/>
    <col min="13" max="16384" width="9.140625" style="2"/>
  </cols>
  <sheetData>
    <row r="1" spans="1:13" x14ac:dyDescent="0.2">
      <c r="H1" s="273"/>
      <c r="I1" s="273"/>
      <c r="J1" s="273"/>
      <c r="K1" s="273"/>
      <c r="L1" s="273"/>
    </row>
    <row r="2" spans="1:13" ht="16.5" x14ac:dyDescent="0.2">
      <c r="A2" s="276" t="s">
        <v>248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62"/>
    </row>
    <row r="3" spans="1:13" x14ac:dyDescent="0.2">
      <c r="A3" s="63"/>
      <c r="B3" s="64"/>
      <c r="C3" s="64"/>
      <c r="D3" s="65"/>
      <c r="E3" s="65"/>
      <c r="F3" s="12"/>
      <c r="G3" s="12"/>
      <c r="H3" s="211"/>
      <c r="I3" s="211"/>
      <c r="L3" s="27" t="s">
        <v>130</v>
      </c>
    </row>
    <row r="4" spans="1:13" s="11" customFormat="1" ht="63.75" x14ac:dyDescent="0.2">
      <c r="A4" s="153" t="s">
        <v>18</v>
      </c>
      <c r="B4" s="154" t="s">
        <v>20</v>
      </c>
      <c r="C4" s="155" t="s">
        <v>71</v>
      </c>
      <c r="D4" s="155" t="s">
        <v>242</v>
      </c>
      <c r="E4" s="155" t="s">
        <v>241</v>
      </c>
      <c r="F4" s="92" t="s">
        <v>243</v>
      </c>
      <c r="G4" s="209" t="s">
        <v>244</v>
      </c>
      <c r="H4" s="209" t="s">
        <v>245</v>
      </c>
      <c r="I4" s="209" t="s">
        <v>246</v>
      </c>
      <c r="J4" s="210" t="s">
        <v>19</v>
      </c>
      <c r="K4" s="92" t="s">
        <v>11</v>
      </c>
      <c r="L4" s="93" t="s">
        <v>247</v>
      </c>
    </row>
    <row r="5" spans="1:13" s="38" customFormat="1" ht="11.25" x14ac:dyDescent="0.2">
      <c r="A5" s="37">
        <v>1</v>
      </c>
      <c r="B5" s="66" t="s">
        <v>72</v>
      </c>
      <c r="C5" s="215">
        <v>3</v>
      </c>
      <c r="D5" s="39">
        <v>4</v>
      </c>
      <c r="E5" s="39">
        <v>5</v>
      </c>
      <c r="F5" s="37">
        <v>6</v>
      </c>
      <c r="G5" s="37">
        <v>7</v>
      </c>
      <c r="H5" s="212">
        <v>8</v>
      </c>
      <c r="I5" s="212">
        <v>9</v>
      </c>
      <c r="J5" s="213">
        <v>10</v>
      </c>
      <c r="K5" s="212">
        <v>11</v>
      </c>
      <c r="L5" s="214">
        <v>12</v>
      </c>
    </row>
    <row r="6" spans="1:13" s="13" customFormat="1" ht="16.5" x14ac:dyDescent="0.2">
      <c r="A6" s="42" t="s">
        <v>28</v>
      </c>
      <c r="B6" s="128" t="s">
        <v>170</v>
      </c>
      <c r="C6" s="119">
        <f>C7+C22</f>
        <v>597730</v>
      </c>
      <c r="D6" s="119">
        <f t="shared" ref="D6:G6" si="0">D7+D22</f>
        <v>602367.69999999995</v>
      </c>
      <c r="E6" s="119">
        <f t="shared" si="0"/>
        <v>114514.8</v>
      </c>
      <c r="F6" s="119">
        <f>F7+F22</f>
        <v>97407.8</v>
      </c>
      <c r="G6" s="119">
        <f t="shared" si="0"/>
        <v>117367.5</v>
      </c>
      <c r="H6" s="258">
        <f t="shared" ref="H6:H34" si="1">G6/Всего_доходов_2003</f>
        <v>0.97799999999999998</v>
      </c>
      <c r="I6" s="234">
        <f>G6/E6</f>
        <v>1.0249999999999999</v>
      </c>
      <c r="J6" s="79">
        <f t="shared" ref="J6:J42" si="2">G6-D6</f>
        <v>-485000.2</v>
      </c>
      <c r="K6" s="78">
        <f t="shared" ref="K6:K27" si="3">G6/D6</f>
        <v>0.19500000000000001</v>
      </c>
      <c r="L6" s="98">
        <f>G6-F6</f>
        <v>19959.7</v>
      </c>
      <c r="M6" s="20"/>
    </row>
    <row r="7" spans="1:13" s="13" customFormat="1" x14ac:dyDescent="0.2">
      <c r="A7" s="42"/>
      <c r="B7" s="43" t="s">
        <v>12</v>
      </c>
      <c r="C7" s="119">
        <f>C9+C11+C13+C16</f>
        <v>515026.8</v>
      </c>
      <c r="D7" s="119">
        <f t="shared" ref="D7:G7" si="4">D9+D11+D13+D16</f>
        <v>519664.5</v>
      </c>
      <c r="E7" s="119">
        <f t="shared" si="4"/>
        <v>95088.2</v>
      </c>
      <c r="F7" s="119">
        <f t="shared" ref="F7" si="5">F9+F11+F13+F16</f>
        <v>81126.7</v>
      </c>
      <c r="G7" s="119">
        <f t="shared" si="4"/>
        <v>97836.7</v>
      </c>
      <c r="H7" s="258">
        <f t="shared" si="1"/>
        <v>0.81499999999999995</v>
      </c>
      <c r="I7" s="234">
        <f t="shared" ref="I7:I49" si="6">G7/E7</f>
        <v>1.0289999999999999</v>
      </c>
      <c r="J7" s="79">
        <f t="shared" si="2"/>
        <v>-421827.8</v>
      </c>
      <c r="K7" s="78">
        <f t="shared" si="3"/>
        <v>0.188</v>
      </c>
      <c r="L7" s="98">
        <f>G7-F7</f>
        <v>16710</v>
      </c>
      <c r="M7" s="20"/>
    </row>
    <row r="8" spans="1:13" s="13" customFormat="1" x14ac:dyDescent="0.2">
      <c r="A8" s="42" t="s">
        <v>29</v>
      </c>
      <c r="B8" s="43" t="s">
        <v>30</v>
      </c>
      <c r="C8" s="119">
        <f>SUM(C9)</f>
        <v>267537.09999999998</v>
      </c>
      <c r="D8" s="119">
        <f t="shared" ref="D8:G8" si="7">SUM(D9)</f>
        <v>272174.8</v>
      </c>
      <c r="E8" s="119">
        <f t="shared" si="7"/>
        <v>58446.8</v>
      </c>
      <c r="F8" s="119">
        <f t="shared" si="7"/>
        <v>49105.8</v>
      </c>
      <c r="G8" s="119">
        <f t="shared" si="7"/>
        <v>57770.3</v>
      </c>
      <c r="H8" s="258">
        <f t="shared" si="1"/>
        <v>0.48099999999999998</v>
      </c>
      <c r="I8" s="234">
        <f t="shared" si="6"/>
        <v>0.98799999999999999</v>
      </c>
      <c r="J8" s="79">
        <f t="shared" si="2"/>
        <v>-214404.5</v>
      </c>
      <c r="K8" s="78">
        <f t="shared" si="3"/>
        <v>0.21199999999999999</v>
      </c>
      <c r="L8" s="98">
        <f>SUM(L9)</f>
        <v>8664.5</v>
      </c>
      <c r="M8" s="20"/>
    </row>
    <row r="9" spans="1:13" s="13" customFormat="1" x14ac:dyDescent="0.2">
      <c r="A9" s="42" t="s">
        <v>31</v>
      </c>
      <c r="B9" s="97" t="s">
        <v>13</v>
      </c>
      <c r="C9" s="119">
        <f>C10</f>
        <v>267537.09999999998</v>
      </c>
      <c r="D9" s="119">
        <f t="shared" ref="D9:G9" si="8">D10</f>
        <v>272174.8</v>
      </c>
      <c r="E9" s="119">
        <f t="shared" si="8"/>
        <v>58446.8</v>
      </c>
      <c r="F9" s="119">
        <f t="shared" si="8"/>
        <v>49105.8</v>
      </c>
      <c r="G9" s="119">
        <f t="shared" si="8"/>
        <v>57770.3</v>
      </c>
      <c r="H9" s="258">
        <f>G9/Всего_доходов_2003</f>
        <v>0.48099999999999998</v>
      </c>
      <c r="I9" s="234">
        <f t="shared" si="6"/>
        <v>0.98799999999999999</v>
      </c>
      <c r="J9" s="79">
        <f t="shared" si="2"/>
        <v>-214404.5</v>
      </c>
      <c r="K9" s="78">
        <f t="shared" si="3"/>
        <v>0.21199999999999999</v>
      </c>
      <c r="L9" s="98">
        <f>G9-F9</f>
        <v>8664.5</v>
      </c>
      <c r="M9" s="20"/>
    </row>
    <row r="10" spans="1:13" s="13" customFormat="1" ht="83.25" x14ac:dyDescent="0.2">
      <c r="A10" s="44" t="s">
        <v>131</v>
      </c>
      <c r="B10" s="46" t="s">
        <v>144</v>
      </c>
      <c r="C10" s="120">
        <v>267537.09999999998</v>
      </c>
      <c r="D10" s="109">
        <v>272174.8</v>
      </c>
      <c r="E10" s="109">
        <v>58446.8</v>
      </c>
      <c r="F10" s="149">
        <v>49105.8</v>
      </c>
      <c r="G10" s="149">
        <v>57770.3</v>
      </c>
      <c r="H10" s="245">
        <f t="shared" si="1"/>
        <v>0.48099999999999998</v>
      </c>
      <c r="I10" s="238">
        <f t="shared" si="6"/>
        <v>0.98799999999999999</v>
      </c>
      <c r="J10" s="95">
        <f t="shared" si="2"/>
        <v>-214404.5</v>
      </c>
      <c r="K10" s="94">
        <f t="shared" si="3"/>
        <v>0.21199999999999999</v>
      </c>
      <c r="L10" s="98">
        <f>G10-F10</f>
        <v>8664.5</v>
      </c>
      <c r="M10" s="20"/>
    </row>
    <row r="11" spans="1:13" s="13" customFormat="1" ht="27" x14ac:dyDescent="0.2">
      <c r="A11" s="42" t="s">
        <v>166</v>
      </c>
      <c r="B11" s="49" t="s">
        <v>172</v>
      </c>
      <c r="C11" s="119">
        <f>C12</f>
        <v>22099.3</v>
      </c>
      <c r="D11" s="119">
        <f t="shared" ref="D11:G11" si="9">D12</f>
        <v>22099.3</v>
      </c>
      <c r="E11" s="119">
        <f t="shared" si="9"/>
        <v>4344.8</v>
      </c>
      <c r="F11" s="119">
        <f t="shared" si="9"/>
        <v>3909.5</v>
      </c>
      <c r="G11" s="119">
        <f t="shared" si="9"/>
        <v>4326.8999999999996</v>
      </c>
      <c r="H11" s="259">
        <f t="shared" si="1"/>
        <v>3.5999999999999997E-2</v>
      </c>
      <c r="I11" s="234">
        <f t="shared" si="6"/>
        <v>0.996</v>
      </c>
      <c r="J11" s="95">
        <f t="shared" si="2"/>
        <v>-17772.400000000001</v>
      </c>
      <c r="K11" s="94">
        <f t="shared" si="3"/>
        <v>0.19600000000000001</v>
      </c>
      <c r="L11" s="98">
        <f>G11-F11</f>
        <v>417.4</v>
      </c>
      <c r="M11" s="20"/>
    </row>
    <row r="12" spans="1:13" s="13" customFormat="1" ht="27" x14ac:dyDescent="0.2">
      <c r="A12" s="44" t="s">
        <v>197</v>
      </c>
      <c r="B12" s="146" t="s">
        <v>173</v>
      </c>
      <c r="C12" s="120">
        <v>22099.3</v>
      </c>
      <c r="D12" s="109">
        <v>22099.3</v>
      </c>
      <c r="E12" s="109">
        <v>4344.8</v>
      </c>
      <c r="F12" s="149">
        <v>3909.5</v>
      </c>
      <c r="G12" s="109">
        <v>4326.8999999999996</v>
      </c>
      <c r="H12" s="245">
        <f t="shared" si="1"/>
        <v>3.5999999999999997E-2</v>
      </c>
      <c r="I12" s="238">
        <f t="shared" si="6"/>
        <v>0.996</v>
      </c>
      <c r="J12" s="95">
        <f t="shared" si="2"/>
        <v>-17772.400000000001</v>
      </c>
      <c r="K12" s="94">
        <f t="shared" si="3"/>
        <v>0.19600000000000001</v>
      </c>
      <c r="L12" s="98">
        <f t="shared" ref="L12:L49" si="10">G12-F12</f>
        <v>417.4</v>
      </c>
      <c r="M12" s="20"/>
    </row>
    <row r="13" spans="1:13" s="19" customFormat="1" x14ac:dyDescent="0.2">
      <c r="A13" s="42" t="s">
        <v>92</v>
      </c>
      <c r="B13" s="49" t="s">
        <v>14</v>
      </c>
      <c r="C13" s="119">
        <f>SUM(C14)</f>
        <v>1306.2</v>
      </c>
      <c r="D13" s="119">
        <f t="shared" ref="D13:G13" si="11">SUM(D14)</f>
        <v>1306.2</v>
      </c>
      <c r="E13" s="119">
        <f t="shared" si="11"/>
        <v>1306.2</v>
      </c>
      <c r="F13" s="119">
        <f t="shared" si="11"/>
        <v>760</v>
      </c>
      <c r="G13" s="119">
        <f t="shared" si="11"/>
        <v>4890.8</v>
      </c>
      <c r="H13" s="258">
        <f t="shared" si="1"/>
        <v>4.1000000000000002E-2</v>
      </c>
      <c r="I13" s="234">
        <f t="shared" si="6"/>
        <v>3.7440000000000002</v>
      </c>
      <c r="J13" s="79">
        <f t="shared" si="2"/>
        <v>3584.6</v>
      </c>
      <c r="K13" s="78">
        <f t="shared" si="3"/>
        <v>3.7440000000000002</v>
      </c>
      <c r="L13" s="98">
        <f t="shared" si="10"/>
        <v>4130.8</v>
      </c>
      <c r="M13" s="21"/>
    </row>
    <row r="14" spans="1:13" s="19" customFormat="1" x14ac:dyDescent="0.2">
      <c r="A14" s="42" t="s">
        <v>32</v>
      </c>
      <c r="B14" s="43" t="s">
        <v>0</v>
      </c>
      <c r="C14" s="119">
        <f>C15</f>
        <v>1306.2</v>
      </c>
      <c r="D14" s="119">
        <f t="shared" ref="D14:G14" si="12">D15</f>
        <v>1306.2</v>
      </c>
      <c r="E14" s="119">
        <f t="shared" si="12"/>
        <v>1306.2</v>
      </c>
      <c r="F14" s="119">
        <f t="shared" si="12"/>
        <v>760</v>
      </c>
      <c r="G14" s="119">
        <f t="shared" si="12"/>
        <v>4890.8</v>
      </c>
      <c r="H14" s="258">
        <f t="shared" si="1"/>
        <v>4.1000000000000002E-2</v>
      </c>
      <c r="I14" s="234">
        <f t="shared" si="6"/>
        <v>3.7440000000000002</v>
      </c>
      <c r="J14" s="79">
        <f t="shared" si="2"/>
        <v>3584.6</v>
      </c>
      <c r="K14" s="78">
        <f t="shared" si="3"/>
        <v>3.7440000000000002</v>
      </c>
      <c r="L14" s="98">
        <f t="shared" si="10"/>
        <v>4130.8</v>
      </c>
      <c r="M14" s="21"/>
    </row>
    <row r="15" spans="1:13" s="19" customFormat="1" x14ac:dyDescent="0.2">
      <c r="A15" s="44" t="s">
        <v>80</v>
      </c>
      <c r="B15" s="46" t="s">
        <v>0</v>
      </c>
      <c r="C15" s="121">
        <v>1306.2</v>
      </c>
      <c r="D15" s="25">
        <v>1306.2</v>
      </c>
      <c r="E15" s="25">
        <v>1306.2</v>
      </c>
      <c r="F15" s="150">
        <v>760</v>
      </c>
      <c r="G15" s="25">
        <v>4890.8</v>
      </c>
      <c r="H15" s="245">
        <f t="shared" si="1"/>
        <v>4.1000000000000002E-2</v>
      </c>
      <c r="I15" s="238">
        <f t="shared" si="6"/>
        <v>3.7440000000000002</v>
      </c>
      <c r="J15" s="95">
        <f t="shared" si="2"/>
        <v>3584.6</v>
      </c>
      <c r="K15" s="94">
        <f t="shared" si="3"/>
        <v>3.7440000000000002</v>
      </c>
      <c r="L15" s="98">
        <f t="shared" si="10"/>
        <v>4130.8</v>
      </c>
      <c r="M15" s="21"/>
    </row>
    <row r="16" spans="1:13" s="19" customFormat="1" x14ac:dyDescent="0.2">
      <c r="A16" s="42" t="s">
        <v>93</v>
      </c>
      <c r="B16" s="43" t="s">
        <v>15</v>
      </c>
      <c r="C16" s="119">
        <f>SUM(C17+C19)</f>
        <v>224084.2</v>
      </c>
      <c r="D16" s="119">
        <f t="shared" ref="D16:G16" si="13">SUM(D17+D19)</f>
        <v>224084.2</v>
      </c>
      <c r="E16" s="119">
        <f t="shared" si="13"/>
        <v>30990.400000000001</v>
      </c>
      <c r="F16" s="119">
        <f t="shared" ref="F16" si="14">SUM(F17+F19)</f>
        <v>27351.4</v>
      </c>
      <c r="G16" s="119">
        <f t="shared" si="13"/>
        <v>30848.7</v>
      </c>
      <c r="H16" s="258">
        <f t="shared" si="1"/>
        <v>0.25700000000000001</v>
      </c>
      <c r="I16" s="234">
        <f t="shared" si="6"/>
        <v>0.995</v>
      </c>
      <c r="J16" s="79">
        <f t="shared" si="2"/>
        <v>-193235.5</v>
      </c>
      <c r="K16" s="78">
        <f t="shared" si="3"/>
        <v>0.13800000000000001</v>
      </c>
      <c r="L16" s="98">
        <f t="shared" si="10"/>
        <v>3497.3</v>
      </c>
      <c r="M16" s="21"/>
    </row>
    <row r="17" spans="1:13" s="23" customFormat="1" x14ac:dyDescent="0.2">
      <c r="A17" s="42" t="s">
        <v>35</v>
      </c>
      <c r="B17" s="43" t="s">
        <v>34</v>
      </c>
      <c r="C17" s="119">
        <f>C18</f>
        <v>84084.2</v>
      </c>
      <c r="D17" s="119">
        <f t="shared" ref="D17:G17" si="15">D18</f>
        <v>84084.2</v>
      </c>
      <c r="E17" s="119">
        <f t="shared" si="15"/>
        <v>10690.4</v>
      </c>
      <c r="F17" s="119">
        <f t="shared" si="15"/>
        <v>7458.3</v>
      </c>
      <c r="G17" s="119">
        <f t="shared" si="15"/>
        <v>10642.9</v>
      </c>
      <c r="H17" s="258">
        <f t="shared" si="1"/>
        <v>8.8999999999999996E-2</v>
      </c>
      <c r="I17" s="234">
        <f t="shared" si="6"/>
        <v>0.996</v>
      </c>
      <c r="J17" s="79">
        <f t="shared" si="2"/>
        <v>-73441.3</v>
      </c>
      <c r="K17" s="78">
        <f t="shared" si="3"/>
        <v>0.127</v>
      </c>
      <c r="L17" s="98">
        <f t="shared" si="10"/>
        <v>3184.6</v>
      </c>
      <c r="M17" s="22"/>
    </row>
    <row r="18" spans="1:13" s="19" customFormat="1" ht="40.5" x14ac:dyDescent="0.2">
      <c r="A18" s="44" t="s">
        <v>198</v>
      </c>
      <c r="B18" s="46" t="s">
        <v>36</v>
      </c>
      <c r="C18" s="122">
        <v>84084.2</v>
      </c>
      <c r="D18" s="58">
        <v>84084.2</v>
      </c>
      <c r="E18" s="58">
        <v>10690.4</v>
      </c>
      <c r="F18" s="151">
        <v>7458.3</v>
      </c>
      <c r="G18" s="58">
        <v>10642.9</v>
      </c>
      <c r="H18" s="245">
        <f t="shared" si="1"/>
        <v>8.8999999999999996E-2</v>
      </c>
      <c r="I18" s="238">
        <f t="shared" si="6"/>
        <v>0.996</v>
      </c>
      <c r="J18" s="95">
        <f t="shared" si="2"/>
        <v>-73441.3</v>
      </c>
      <c r="K18" s="94">
        <f t="shared" si="3"/>
        <v>0.127</v>
      </c>
      <c r="L18" s="98">
        <f t="shared" si="10"/>
        <v>3184.6</v>
      </c>
      <c r="M18" s="21"/>
    </row>
    <row r="19" spans="1:13" s="23" customFormat="1" x14ac:dyDescent="0.2">
      <c r="A19" s="42" t="s">
        <v>33</v>
      </c>
      <c r="B19" s="43" t="s">
        <v>16</v>
      </c>
      <c r="C19" s="119">
        <f>SUM(C20:C21)</f>
        <v>140000</v>
      </c>
      <c r="D19" s="119">
        <f t="shared" ref="D19:G19" si="16">SUM(D20:D21)</f>
        <v>140000</v>
      </c>
      <c r="E19" s="119">
        <f t="shared" si="16"/>
        <v>20300</v>
      </c>
      <c r="F19" s="119">
        <f t="shared" ref="F19" si="17">SUM(F20:F21)</f>
        <v>19893.099999999999</v>
      </c>
      <c r="G19" s="119">
        <f t="shared" si="16"/>
        <v>20205.8</v>
      </c>
      <c r="H19" s="258">
        <f t="shared" si="1"/>
        <v>0.16800000000000001</v>
      </c>
      <c r="I19" s="234">
        <f t="shared" si="6"/>
        <v>0.995</v>
      </c>
      <c r="J19" s="79">
        <f t="shared" si="2"/>
        <v>-119794.2</v>
      </c>
      <c r="K19" s="78">
        <f t="shared" si="3"/>
        <v>0.14399999999999999</v>
      </c>
      <c r="L19" s="98">
        <f t="shared" si="10"/>
        <v>312.7</v>
      </c>
      <c r="M19" s="22"/>
    </row>
    <row r="20" spans="1:13" s="23" customFormat="1" x14ac:dyDescent="0.2">
      <c r="A20" s="147" t="s">
        <v>199</v>
      </c>
      <c r="B20" s="46" t="s">
        <v>195</v>
      </c>
      <c r="C20" s="122">
        <v>70000</v>
      </c>
      <c r="D20" s="58">
        <v>70000</v>
      </c>
      <c r="E20" s="58">
        <v>15000</v>
      </c>
      <c r="F20" s="151">
        <v>16979.5</v>
      </c>
      <c r="G20" s="58">
        <v>14990.3</v>
      </c>
      <c r="H20" s="245">
        <f t="shared" si="1"/>
        <v>0.125</v>
      </c>
      <c r="I20" s="238">
        <f t="shared" si="6"/>
        <v>0.999</v>
      </c>
      <c r="J20" s="95">
        <f t="shared" si="2"/>
        <v>-55009.7</v>
      </c>
      <c r="K20" s="94">
        <f t="shared" si="3"/>
        <v>0.214</v>
      </c>
      <c r="L20" s="98">
        <f t="shared" si="10"/>
        <v>-1989.2</v>
      </c>
      <c r="M20" s="22"/>
    </row>
    <row r="21" spans="1:13" s="19" customFormat="1" x14ac:dyDescent="0.2">
      <c r="A21" s="147" t="s">
        <v>200</v>
      </c>
      <c r="B21" s="46" t="s">
        <v>196</v>
      </c>
      <c r="C21" s="122">
        <v>70000</v>
      </c>
      <c r="D21" s="58">
        <v>70000</v>
      </c>
      <c r="E21" s="58">
        <v>5300</v>
      </c>
      <c r="F21" s="151">
        <v>2913.6</v>
      </c>
      <c r="G21" s="58">
        <v>5215.5</v>
      </c>
      <c r="H21" s="245">
        <f t="shared" si="1"/>
        <v>4.2999999999999997E-2</v>
      </c>
      <c r="I21" s="238">
        <f t="shared" si="6"/>
        <v>0.98399999999999999</v>
      </c>
      <c r="J21" s="95">
        <f t="shared" si="2"/>
        <v>-64784.5</v>
      </c>
      <c r="K21" s="94">
        <f t="shared" si="3"/>
        <v>7.4999999999999997E-2</v>
      </c>
      <c r="L21" s="98">
        <f t="shared" si="10"/>
        <v>2301.9</v>
      </c>
      <c r="M21" s="21"/>
    </row>
    <row r="22" spans="1:13" s="23" customFormat="1" x14ac:dyDescent="0.2">
      <c r="A22" s="42"/>
      <c r="B22" s="43" t="s">
        <v>17</v>
      </c>
      <c r="C22" s="119">
        <f>C23+C29+C37+C33</f>
        <v>82703.199999999997</v>
      </c>
      <c r="D22" s="119">
        <f t="shared" ref="D22:G22" si="18">D23+D29+D37+D33</f>
        <v>82703.199999999997</v>
      </c>
      <c r="E22" s="119">
        <f t="shared" si="18"/>
        <v>19426.599999999999</v>
      </c>
      <c r="F22" s="119">
        <f>F23+F29+F37+F33+F28</f>
        <v>16281.1</v>
      </c>
      <c r="G22" s="119">
        <f t="shared" si="18"/>
        <v>19530.8</v>
      </c>
      <c r="H22" s="258">
        <f t="shared" si="1"/>
        <v>0.16300000000000001</v>
      </c>
      <c r="I22" s="234">
        <f t="shared" si="6"/>
        <v>1.0049999999999999</v>
      </c>
      <c r="J22" s="79">
        <f t="shared" si="2"/>
        <v>-63172.4</v>
      </c>
      <c r="K22" s="78">
        <f t="shared" si="3"/>
        <v>0.23599999999999999</v>
      </c>
      <c r="L22" s="98">
        <f t="shared" si="10"/>
        <v>3249.7</v>
      </c>
      <c r="M22" s="22"/>
    </row>
    <row r="23" spans="1:13" s="19" customFormat="1" ht="40.5" x14ac:dyDescent="0.2">
      <c r="A23" s="42" t="s">
        <v>38</v>
      </c>
      <c r="B23" s="43" t="s">
        <v>1</v>
      </c>
      <c r="C23" s="141">
        <f>SUM(C24:C27)</f>
        <v>74501.7</v>
      </c>
      <c r="D23" s="141">
        <f t="shared" ref="D23:G23" si="19">SUM(D24:D27)</f>
        <v>74501.7</v>
      </c>
      <c r="E23" s="141">
        <f t="shared" si="19"/>
        <v>16720.3</v>
      </c>
      <c r="F23" s="141">
        <f t="shared" ref="F23" si="20">SUM(F24:F27)</f>
        <v>13819.4</v>
      </c>
      <c r="G23" s="141">
        <f t="shared" si="19"/>
        <v>16718.099999999999</v>
      </c>
      <c r="H23" s="258">
        <f t="shared" si="1"/>
        <v>0.13900000000000001</v>
      </c>
      <c r="I23" s="234">
        <f t="shared" si="6"/>
        <v>1</v>
      </c>
      <c r="J23" s="79">
        <f t="shared" si="2"/>
        <v>-57783.6</v>
      </c>
      <c r="K23" s="78">
        <f t="shared" si="3"/>
        <v>0.224</v>
      </c>
      <c r="L23" s="98">
        <f t="shared" si="10"/>
        <v>2898.7</v>
      </c>
      <c r="M23" s="21"/>
    </row>
    <row r="24" spans="1:13" s="19" customFormat="1" ht="81" x14ac:dyDescent="0.2">
      <c r="A24" s="44" t="s">
        <v>177</v>
      </c>
      <c r="B24" s="46" t="s">
        <v>41</v>
      </c>
      <c r="C24" s="122">
        <v>53250</v>
      </c>
      <c r="D24" s="25">
        <v>53250</v>
      </c>
      <c r="E24" s="25">
        <v>13312.5</v>
      </c>
      <c r="F24" s="151">
        <v>10500.7</v>
      </c>
      <c r="G24" s="58">
        <v>13337.1</v>
      </c>
      <c r="H24" s="245">
        <f t="shared" si="1"/>
        <v>0.111</v>
      </c>
      <c r="I24" s="238">
        <f t="shared" si="6"/>
        <v>1.002</v>
      </c>
      <c r="J24" s="95">
        <f t="shared" si="2"/>
        <v>-39912.9</v>
      </c>
      <c r="K24" s="94">
        <f t="shared" si="3"/>
        <v>0.25</v>
      </c>
      <c r="L24" s="98">
        <f t="shared" si="10"/>
        <v>2836.4</v>
      </c>
      <c r="M24" s="21"/>
    </row>
    <row r="25" spans="1:13" s="19" customFormat="1" ht="27" x14ac:dyDescent="0.2">
      <c r="A25" s="147" t="s">
        <v>175</v>
      </c>
      <c r="B25" s="46" t="s">
        <v>150</v>
      </c>
      <c r="C25" s="122">
        <v>3250</v>
      </c>
      <c r="D25" s="25">
        <v>3250</v>
      </c>
      <c r="E25" s="25">
        <v>652.5</v>
      </c>
      <c r="F25" s="58">
        <v>718.6</v>
      </c>
      <c r="G25" s="58">
        <v>642.79999999999995</v>
      </c>
      <c r="H25" s="245">
        <f t="shared" ref="H25" si="21">G25/Всего_доходов_2003</f>
        <v>5.0000000000000001E-3</v>
      </c>
      <c r="I25" s="238">
        <f t="shared" si="6"/>
        <v>0.98499999999999999</v>
      </c>
      <c r="J25" s="95">
        <f t="shared" si="2"/>
        <v>-2607.1999999999998</v>
      </c>
      <c r="K25" s="94">
        <f t="shared" si="3"/>
        <v>0.19800000000000001</v>
      </c>
      <c r="L25" s="98">
        <f t="shared" si="10"/>
        <v>-75.8</v>
      </c>
      <c r="M25" s="21"/>
    </row>
    <row r="26" spans="1:13" s="19" customFormat="1" ht="54" hidden="1" customHeight="1" x14ac:dyDescent="0.2">
      <c r="A26" s="147" t="s">
        <v>176</v>
      </c>
      <c r="B26" s="46" t="s">
        <v>142</v>
      </c>
      <c r="C26" s="122">
        <v>0</v>
      </c>
      <c r="D26" s="25">
        <v>0</v>
      </c>
      <c r="E26" s="25"/>
      <c r="F26" s="58">
        <v>0</v>
      </c>
      <c r="G26" s="58">
        <v>0</v>
      </c>
      <c r="H26" s="177">
        <f t="shared" si="1"/>
        <v>0</v>
      </c>
      <c r="I26" s="258" t="e">
        <f t="shared" si="6"/>
        <v>#DIV/0!</v>
      </c>
      <c r="J26" s="95">
        <f t="shared" si="2"/>
        <v>0</v>
      </c>
      <c r="K26" s="94" t="e">
        <f t="shared" si="3"/>
        <v>#DIV/0!</v>
      </c>
      <c r="L26" s="98">
        <f t="shared" si="10"/>
        <v>0</v>
      </c>
      <c r="M26" s="21"/>
    </row>
    <row r="27" spans="1:13" s="23" customFormat="1" ht="81" x14ac:dyDescent="0.2">
      <c r="A27" s="148" t="s">
        <v>217</v>
      </c>
      <c r="B27" s="45" t="s">
        <v>81</v>
      </c>
      <c r="C27" s="123">
        <v>18001.7</v>
      </c>
      <c r="D27" s="150">
        <v>18001.7</v>
      </c>
      <c r="E27" s="150">
        <v>2755.3</v>
      </c>
      <c r="F27" s="35">
        <v>2600.1</v>
      </c>
      <c r="G27" s="35">
        <v>2738.2</v>
      </c>
      <c r="H27" s="245">
        <f t="shared" si="1"/>
        <v>2.3E-2</v>
      </c>
      <c r="I27" s="238">
        <f t="shared" si="6"/>
        <v>0.99399999999999999</v>
      </c>
      <c r="J27" s="95">
        <f t="shared" si="2"/>
        <v>-15263.5</v>
      </c>
      <c r="K27" s="94">
        <f t="shared" si="3"/>
        <v>0.152</v>
      </c>
      <c r="L27" s="98">
        <f t="shared" si="10"/>
        <v>138.1</v>
      </c>
      <c r="M27" s="22"/>
    </row>
    <row r="28" spans="1:13" s="23" customFormat="1" ht="18" hidden="1" customHeight="1" x14ac:dyDescent="0.2">
      <c r="A28" s="169" t="s">
        <v>224</v>
      </c>
      <c r="B28" s="51" t="s">
        <v>238</v>
      </c>
      <c r="C28" s="166"/>
      <c r="D28" s="167"/>
      <c r="E28" s="167"/>
      <c r="F28" s="170">
        <v>0</v>
      </c>
      <c r="G28" s="168"/>
      <c r="H28" s="245">
        <f t="shared" si="1"/>
        <v>0</v>
      </c>
      <c r="I28" s="258" t="e">
        <f t="shared" si="6"/>
        <v>#DIV/0!</v>
      </c>
      <c r="J28" s="95">
        <f t="shared" si="2"/>
        <v>0</v>
      </c>
      <c r="K28" s="94"/>
      <c r="L28" s="98">
        <f t="shared" si="10"/>
        <v>0</v>
      </c>
      <c r="M28" s="22"/>
    </row>
    <row r="29" spans="1:13" s="19" customFormat="1" ht="27" x14ac:dyDescent="0.2">
      <c r="A29" s="50" t="s">
        <v>37</v>
      </c>
      <c r="B29" s="51" t="s">
        <v>2</v>
      </c>
      <c r="C29" s="124">
        <f>SUM(C30:C32)</f>
        <v>7925</v>
      </c>
      <c r="D29" s="124">
        <f t="shared" ref="D29:G29" si="22">SUM(D30:D32)</f>
        <v>7925</v>
      </c>
      <c r="E29" s="124">
        <f t="shared" si="22"/>
        <v>2706.3</v>
      </c>
      <c r="F29" s="124">
        <f t="shared" ref="F29" si="23">SUM(F30:F32)</f>
        <v>2354.9</v>
      </c>
      <c r="G29" s="124">
        <f t="shared" si="22"/>
        <v>2781.6</v>
      </c>
      <c r="H29" s="258">
        <f t="shared" si="1"/>
        <v>2.3E-2</v>
      </c>
      <c r="I29" s="234">
        <f t="shared" si="6"/>
        <v>1.028</v>
      </c>
      <c r="J29" s="79">
        <f t="shared" si="2"/>
        <v>-5143.3999999999996</v>
      </c>
      <c r="K29" s="78">
        <f>G29/D29</f>
        <v>0.35099999999999998</v>
      </c>
      <c r="L29" s="98">
        <f t="shared" si="10"/>
        <v>426.7</v>
      </c>
      <c r="M29" s="21"/>
    </row>
    <row r="30" spans="1:13" s="19" customFormat="1" ht="87.75" customHeight="1" x14ac:dyDescent="0.2">
      <c r="A30" s="14" t="s">
        <v>178</v>
      </c>
      <c r="B30" s="45" t="s">
        <v>120</v>
      </c>
      <c r="C30" s="123">
        <v>1700</v>
      </c>
      <c r="D30" s="25">
        <v>1700</v>
      </c>
      <c r="E30" s="25">
        <v>1150</v>
      </c>
      <c r="F30" s="35">
        <v>422.7</v>
      </c>
      <c r="G30" s="35">
        <v>1147.5999999999999</v>
      </c>
      <c r="H30" s="245">
        <f t="shared" si="1"/>
        <v>0.01</v>
      </c>
      <c r="I30" s="238">
        <f t="shared" si="6"/>
        <v>0.998</v>
      </c>
      <c r="J30" s="95">
        <f t="shared" si="2"/>
        <v>-552.4</v>
      </c>
      <c r="K30" s="94">
        <f>G30/D30</f>
        <v>0.67500000000000004</v>
      </c>
      <c r="L30" s="98">
        <f t="shared" si="10"/>
        <v>724.9</v>
      </c>
      <c r="M30" s="21"/>
    </row>
    <row r="31" spans="1:13" s="19" customFormat="1" ht="54" x14ac:dyDescent="0.2">
      <c r="A31" s="14" t="s">
        <v>262</v>
      </c>
      <c r="B31" s="45" t="s">
        <v>42</v>
      </c>
      <c r="C31" s="123">
        <v>6225</v>
      </c>
      <c r="D31" s="25">
        <v>6225</v>
      </c>
      <c r="E31" s="25">
        <v>1556.3</v>
      </c>
      <c r="F31" s="35">
        <v>1932.2</v>
      </c>
      <c r="G31" s="35">
        <v>1634</v>
      </c>
      <c r="H31" s="245">
        <f t="shared" si="1"/>
        <v>1.4E-2</v>
      </c>
      <c r="I31" s="238">
        <f t="shared" si="6"/>
        <v>1.05</v>
      </c>
      <c r="J31" s="95">
        <f t="shared" si="2"/>
        <v>-4591</v>
      </c>
      <c r="K31" s="94">
        <f>G31/D31</f>
        <v>0.26200000000000001</v>
      </c>
      <c r="L31" s="98">
        <f t="shared" si="10"/>
        <v>-298.2</v>
      </c>
      <c r="M31" s="21"/>
    </row>
    <row r="32" spans="1:13" s="19" customFormat="1" ht="54" hidden="1" x14ac:dyDescent="0.2">
      <c r="A32" s="14" t="s">
        <v>180</v>
      </c>
      <c r="B32" s="45" t="s">
        <v>147</v>
      </c>
      <c r="C32" s="123">
        <v>0</v>
      </c>
      <c r="D32" s="25">
        <v>0</v>
      </c>
      <c r="E32" s="25"/>
      <c r="F32" s="35">
        <v>0</v>
      </c>
      <c r="G32" s="35">
        <v>0</v>
      </c>
      <c r="H32" s="245">
        <f t="shared" ref="H32" si="24">G32/Всего_доходов_2003</f>
        <v>0</v>
      </c>
      <c r="I32" s="258" t="e">
        <f t="shared" si="6"/>
        <v>#DIV/0!</v>
      </c>
      <c r="J32" s="95">
        <f t="shared" si="2"/>
        <v>0</v>
      </c>
      <c r="K32" s="94" t="str">
        <f>IF(G32=0,"0,0%", G32/D32)</f>
        <v>0,0%</v>
      </c>
      <c r="L32" s="98">
        <f t="shared" si="10"/>
        <v>0</v>
      </c>
      <c r="M32" s="21"/>
    </row>
    <row r="33" spans="1:13" s="19" customFormat="1" x14ac:dyDescent="0.2">
      <c r="A33" s="47" t="s">
        <v>145</v>
      </c>
      <c r="B33" s="48" t="s">
        <v>146</v>
      </c>
      <c r="C33" s="125">
        <f>SUM(C34:C36)</f>
        <v>0</v>
      </c>
      <c r="D33" s="125">
        <f>SUM(D34:D36)</f>
        <v>0</v>
      </c>
      <c r="E33" s="125">
        <f>SUM(E34:E36)</f>
        <v>0</v>
      </c>
      <c r="F33" s="125">
        <f t="shared" ref="F33" si="25">SUM(F34:F36)</f>
        <v>106.8</v>
      </c>
      <c r="G33" s="125">
        <f t="shared" ref="G33" si="26">SUM(G34:G36)</f>
        <v>31.1</v>
      </c>
      <c r="H33" s="258">
        <f t="shared" si="1"/>
        <v>0</v>
      </c>
      <c r="I33" s="234"/>
      <c r="J33" s="79">
        <f t="shared" si="2"/>
        <v>31.1</v>
      </c>
      <c r="K33" s="94" t="str">
        <f>IF(D33=0,"0,0%", G33/D33)</f>
        <v>0,0%</v>
      </c>
      <c r="L33" s="98">
        <f t="shared" si="10"/>
        <v>-75.7</v>
      </c>
      <c r="M33" s="21"/>
    </row>
    <row r="34" spans="1:13" s="19" customFormat="1" ht="67.5" hidden="1" x14ac:dyDescent="0.2">
      <c r="A34" s="14" t="s">
        <v>230</v>
      </c>
      <c r="B34" s="45" t="s">
        <v>231</v>
      </c>
      <c r="C34" s="123">
        <v>0</v>
      </c>
      <c r="D34" s="25">
        <v>0</v>
      </c>
      <c r="E34" s="25"/>
      <c r="F34" s="152">
        <v>0</v>
      </c>
      <c r="G34" s="35">
        <v>0</v>
      </c>
      <c r="H34" s="245">
        <f t="shared" si="1"/>
        <v>0</v>
      </c>
      <c r="I34" s="238"/>
      <c r="J34" s="95">
        <f t="shared" si="2"/>
        <v>0</v>
      </c>
      <c r="K34" s="94" t="str">
        <f>IF(D34=0,"0,0%", G34/D34)</f>
        <v>0,0%</v>
      </c>
      <c r="L34" s="98">
        <f t="shared" si="10"/>
        <v>0</v>
      </c>
      <c r="M34" s="21"/>
    </row>
    <row r="35" spans="1:13" s="19" customFormat="1" ht="54" x14ac:dyDescent="0.2">
      <c r="A35" s="14" t="s">
        <v>167</v>
      </c>
      <c r="B35" s="45" t="s">
        <v>168</v>
      </c>
      <c r="C35" s="123">
        <v>0</v>
      </c>
      <c r="D35" s="25">
        <v>0</v>
      </c>
      <c r="E35" s="25"/>
      <c r="F35" s="152">
        <v>10.3</v>
      </c>
      <c r="G35" s="35">
        <v>8.9</v>
      </c>
      <c r="H35" s="245">
        <f t="shared" ref="H35" si="27">G35/Всего_доходов_2003</f>
        <v>0</v>
      </c>
      <c r="I35" s="238"/>
      <c r="J35" s="95">
        <f t="shared" si="2"/>
        <v>8.9</v>
      </c>
      <c r="K35" s="94" t="str">
        <f>IF(D35=0,"0,0%", G35/D35)</f>
        <v>0,0%</v>
      </c>
      <c r="L35" s="98">
        <f t="shared" ref="L35" si="28">G35-F35</f>
        <v>-1.4</v>
      </c>
      <c r="M35" s="21"/>
    </row>
    <row r="36" spans="1:13" s="19" customFormat="1" ht="54" x14ac:dyDescent="0.2">
      <c r="A36" s="14" t="s">
        <v>201</v>
      </c>
      <c r="B36" s="45" t="s">
        <v>168</v>
      </c>
      <c r="C36" s="123">
        <v>0</v>
      </c>
      <c r="D36" s="25">
        <v>0</v>
      </c>
      <c r="E36" s="25"/>
      <c r="F36" s="152">
        <v>96.5</v>
      </c>
      <c r="G36" s="35">
        <v>22.2</v>
      </c>
      <c r="H36" s="245">
        <f>G36/Всего_доходов_2003</f>
        <v>0</v>
      </c>
      <c r="I36" s="238"/>
      <c r="J36" s="95">
        <f t="shared" si="2"/>
        <v>22.2</v>
      </c>
      <c r="K36" s="94" t="str">
        <f>IF(D36=0,"0,0%", G36/D36)</f>
        <v>0,0%</v>
      </c>
      <c r="L36" s="98">
        <f t="shared" si="10"/>
        <v>-74.3</v>
      </c>
      <c r="M36" s="21"/>
    </row>
    <row r="37" spans="1:13" s="19" customFormat="1" x14ac:dyDescent="0.2">
      <c r="A37" s="47" t="s">
        <v>3</v>
      </c>
      <c r="B37" s="48" t="s">
        <v>5</v>
      </c>
      <c r="C37" s="125">
        <f>SUM(C38:C39)</f>
        <v>276.5</v>
      </c>
      <c r="D37" s="125">
        <f t="shared" ref="D37:G37" si="29">SUM(D38:D39)</f>
        <v>276.5</v>
      </c>
      <c r="E37" s="125">
        <f t="shared" si="29"/>
        <v>0</v>
      </c>
      <c r="F37" s="125">
        <f>SUM(F38:F39)</f>
        <v>0</v>
      </c>
      <c r="G37" s="125">
        <f t="shared" si="29"/>
        <v>0</v>
      </c>
      <c r="H37" s="259">
        <f>H38+H39</f>
        <v>0</v>
      </c>
      <c r="I37" s="238"/>
      <c r="J37" s="79">
        <f t="shared" si="2"/>
        <v>-276.5</v>
      </c>
      <c r="K37" s="94">
        <v>0</v>
      </c>
      <c r="L37" s="98">
        <f t="shared" si="10"/>
        <v>0</v>
      </c>
      <c r="M37" s="21"/>
    </row>
    <row r="38" spans="1:13" s="19" customFormat="1" ht="27" hidden="1" x14ac:dyDescent="0.2">
      <c r="A38" s="14" t="s">
        <v>169</v>
      </c>
      <c r="B38" s="45" t="s">
        <v>49</v>
      </c>
      <c r="C38" s="123">
        <v>0</v>
      </c>
      <c r="D38" s="25">
        <v>0</v>
      </c>
      <c r="E38" s="25"/>
      <c r="F38" s="35">
        <v>0</v>
      </c>
      <c r="G38" s="35">
        <v>0</v>
      </c>
      <c r="H38" s="245">
        <f>G38/Всего_доходов_2003</f>
        <v>0</v>
      </c>
      <c r="I38" s="238" t="e">
        <f t="shared" si="6"/>
        <v>#DIV/0!</v>
      </c>
      <c r="J38" s="95">
        <f t="shared" si="2"/>
        <v>0</v>
      </c>
      <c r="K38" s="94">
        <v>0</v>
      </c>
      <c r="L38" s="98">
        <f t="shared" si="10"/>
        <v>0</v>
      </c>
      <c r="M38" s="21"/>
    </row>
    <row r="39" spans="1:13" s="19" customFormat="1" ht="27" x14ac:dyDescent="0.2">
      <c r="A39" s="14" t="s">
        <v>174</v>
      </c>
      <c r="B39" s="45" t="s">
        <v>179</v>
      </c>
      <c r="C39" s="123">
        <v>276.5</v>
      </c>
      <c r="D39" s="25">
        <v>276.5</v>
      </c>
      <c r="E39" s="25"/>
      <c r="F39" s="35">
        <v>0</v>
      </c>
      <c r="G39" s="35">
        <v>0</v>
      </c>
      <c r="H39" s="245">
        <f>G39/Всего_доходов_2003</f>
        <v>0</v>
      </c>
      <c r="I39" s="238"/>
      <c r="J39" s="95">
        <f t="shared" si="2"/>
        <v>-276.5</v>
      </c>
      <c r="K39" s="94">
        <v>0</v>
      </c>
      <c r="L39" s="98">
        <f t="shared" ref="L39" si="30">G39-F39</f>
        <v>0</v>
      </c>
      <c r="M39" s="21"/>
    </row>
    <row r="40" spans="1:13" s="19" customFormat="1" x14ac:dyDescent="0.2">
      <c r="A40" s="47" t="s">
        <v>39</v>
      </c>
      <c r="B40" s="52" t="s">
        <v>4</v>
      </c>
      <c r="C40" s="125">
        <f>SUM(C41,C43,C47,C45)</f>
        <v>11241.6</v>
      </c>
      <c r="D40" s="125">
        <f>SUM(D41,D43,D47,D45)</f>
        <v>280871.59999999998</v>
      </c>
      <c r="E40" s="125">
        <f>SUM(E41,E43,E47,E45)</f>
        <v>2670</v>
      </c>
      <c r="F40" s="125">
        <f>SUM(F41,F43,F47,F45)</f>
        <v>1677.6</v>
      </c>
      <c r="G40" s="125">
        <f>SUM(G41,G43,G47,G45)</f>
        <v>2670</v>
      </c>
      <c r="H40" s="258">
        <f t="shared" ref="H40:H48" si="31">G40/Всего_доходов_2003</f>
        <v>2.1999999999999999E-2</v>
      </c>
      <c r="I40" s="234">
        <f t="shared" si="6"/>
        <v>1</v>
      </c>
      <c r="J40" s="79">
        <f t="shared" si="2"/>
        <v>-278201.59999999998</v>
      </c>
      <c r="K40" s="78">
        <f>G40/D40</f>
        <v>0.01</v>
      </c>
      <c r="L40" s="98">
        <f t="shared" si="10"/>
        <v>992.4</v>
      </c>
      <c r="M40" s="21"/>
    </row>
    <row r="41" spans="1:13" s="19" customFormat="1" ht="27" x14ac:dyDescent="0.2">
      <c r="A41" s="53" t="s">
        <v>40</v>
      </c>
      <c r="B41" s="54" t="s">
        <v>202</v>
      </c>
      <c r="C41" s="125">
        <f>C42</f>
        <v>11241.6</v>
      </c>
      <c r="D41" s="125">
        <f t="shared" ref="D41:G41" si="32">D42</f>
        <v>11241.6</v>
      </c>
      <c r="E41" s="125">
        <f t="shared" si="32"/>
        <v>2670</v>
      </c>
      <c r="F41" s="125">
        <f t="shared" si="32"/>
        <v>1677.6</v>
      </c>
      <c r="G41" s="125">
        <f t="shared" si="32"/>
        <v>2670</v>
      </c>
      <c r="H41" s="258">
        <f t="shared" si="31"/>
        <v>2.1999999999999999E-2</v>
      </c>
      <c r="I41" s="234">
        <f t="shared" si="6"/>
        <v>1</v>
      </c>
      <c r="J41" s="79">
        <f t="shared" si="2"/>
        <v>-8571.6</v>
      </c>
      <c r="K41" s="78">
        <f>G41/D41</f>
        <v>0.23799999999999999</v>
      </c>
      <c r="L41" s="98">
        <f t="shared" si="10"/>
        <v>992.4</v>
      </c>
      <c r="M41" s="21"/>
    </row>
    <row r="42" spans="1:13" s="19" customFormat="1" ht="27" x14ac:dyDescent="0.2">
      <c r="A42" s="55" t="s">
        <v>204</v>
      </c>
      <c r="B42" s="56" t="s">
        <v>203</v>
      </c>
      <c r="C42" s="123">
        <v>11241.6</v>
      </c>
      <c r="D42" s="35">
        <v>11241.6</v>
      </c>
      <c r="E42" s="35">
        <v>2670</v>
      </c>
      <c r="F42" s="152">
        <v>1677.6</v>
      </c>
      <c r="G42" s="35">
        <v>2670</v>
      </c>
      <c r="H42" s="245">
        <f t="shared" si="31"/>
        <v>2.1999999999999999E-2</v>
      </c>
      <c r="I42" s="238">
        <f t="shared" si="6"/>
        <v>1</v>
      </c>
      <c r="J42" s="95">
        <f t="shared" si="2"/>
        <v>-8571.6</v>
      </c>
      <c r="K42" s="94">
        <f>G42/D42</f>
        <v>0.23799999999999999</v>
      </c>
      <c r="L42" s="98">
        <f t="shared" si="10"/>
        <v>992.4</v>
      </c>
      <c r="M42" s="21"/>
    </row>
    <row r="43" spans="1:13" s="19" customFormat="1" ht="40.5" customHeight="1" x14ac:dyDescent="0.2">
      <c r="A43" s="57" t="s">
        <v>121</v>
      </c>
      <c r="B43" s="52" t="s">
        <v>122</v>
      </c>
      <c r="C43" s="125">
        <f>C44</f>
        <v>0</v>
      </c>
      <c r="D43" s="125">
        <f t="shared" ref="D43:H43" si="33">D44</f>
        <v>269630</v>
      </c>
      <c r="E43" s="125">
        <f t="shared" si="33"/>
        <v>0</v>
      </c>
      <c r="F43" s="125">
        <f t="shared" si="33"/>
        <v>0</v>
      </c>
      <c r="G43" s="125">
        <f t="shared" si="33"/>
        <v>0</v>
      </c>
      <c r="H43" s="125">
        <f t="shared" si="33"/>
        <v>0</v>
      </c>
      <c r="I43" s="234">
        <v>0</v>
      </c>
      <c r="J43" s="78">
        <f t="shared" ref="J43:J48" si="34">G43/Всего_доходов_2003</f>
        <v>0</v>
      </c>
      <c r="K43" s="79">
        <f>G43-D43</f>
        <v>-269630</v>
      </c>
      <c r="L43" s="98">
        <f t="shared" si="10"/>
        <v>0</v>
      </c>
      <c r="M43" s="21"/>
    </row>
    <row r="44" spans="1:13" s="23" customFormat="1" ht="67.5" customHeight="1" x14ac:dyDescent="0.25">
      <c r="A44" s="111" t="s">
        <v>260</v>
      </c>
      <c r="B44" s="110" t="s">
        <v>261</v>
      </c>
      <c r="C44" s="123">
        <v>0</v>
      </c>
      <c r="D44" s="35">
        <v>269630</v>
      </c>
      <c r="E44" s="35"/>
      <c r="F44" s="35">
        <v>0</v>
      </c>
      <c r="G44" s="35">
        <v>0</v>
      </c>
      <c r="H44" s="245">
        <f t="shared" si="31"/>
        <v>0</v>
      </c>
      <c r="I44" s="238">
        <v>0</v>
      </c>
      <c r="J44" s="95">
        <f>G44-D44</f>
        <v>-269630</v>
      </c>
      <c r="K44" s="94">
        <v>0</v>
      </c>
      <c r="L44" s="98">
        <f t="shared" si="10"/>
        <v>0</v>
      </c>
    </row>
    <row r="45" spans="1:13" s="23" customFormat="1" ht="13.5" hidden="1" customHeight="1" x14ac:dyDescent="0.25">
      <c r="A45" s="142" t="s">
        <v>151</v>
      </c>
      <c r="B45" s="143" t="s">
        <v>220</v>
      </c>
      <c r="C45" s="126">
        <f>C46</f>
        <v>0</v>
      </c>
      <c r="D45" s="188">
        <f>D46</f>
        <v>0</v>
      </c>
      <c r="E45" s="188"/>
      <c r="F45" s="188">
        <f>F46</f>
        <v>0</v>
      </c>
      <c r="G45" s="188">
        <f>G46</f>
        <v>0</v>
      </c>
      <c r="H45" s="194">
        <f t="shared" ref="H45" si="35">G45/Всего_доходов_2003</f>
        <v>0</v>
      </c>
      <c r="I45" s="258" t="e">
        <f t="shared" si="6"/>
        <v>#DIV/0!</v>
      </c>
      <c r="J45" s="194">
        <f t="shared" ref="J45:J46" si="36">G45/Всего_доходов_2003</f>
        <v>0</v>
      </c>
      <c r="K45" s="195">
        <f>G45-D45</f>
        <v>0</v>
      </c>
      <c r="L45" s="196">
        <f t="shared" si="10"/>
        <v>0</v>
      </c>
    </row>
    <row r="46" spans="1:13" s="23" customFormat="1" ht="32.25" hidden="1" customHeight="1" x14ac:dyDescent="0.25">
      <c r="A46" s="111" t="s">
        <v>218</v>
      </c>
      <c r="B46" s="165" t="s">
        <v>219</v>
      </c>
      <c r="C46" s="123">
        <v>0</v>
      </c>
      <c r="D46" s="35">
        <v>0</v>
      </c>
      <c r="E46" s="35"/>
      <c r="F46" s="35">
        <v>0</v>
      </c>
      <c r="G46" s="35">
        <v>0</v>
      </c>
      <c r="H46" s="197">
        <f>G46/Всего_доходов_2003</f>
        <v>0</v>
      </c>
      <c r="I46" s="258" t="e">
        <f t="shared" si="6"/>
        <v>#DIV/0!</v>
      </c>
      <c r="J46" s="197">
        <f t="shared" si="36"/>
        <v>0</v>
      </c>
      <c r="K46" s="198">
        <f>G46-D46</f>
        <v>0</v>
      </c>
      <c r="L46" s="196">
        <f t="shared" si="10"/>
        <v>0</v>
      </c>
    </row>
    <row r="47" spans="1:13" s="19" customFormat="1" ht="40.5" hidden="1" x14ac:dyDescent="0.2">
      <c r="A47" s="57" t="s">
        <v>123</v>
      </c>
      <c r="B47" s="52" t="s">
        <v>124</v>
      </c>
      <c r="C47" s="126">
        <f>C48</f>
        <v>0</v>
      </c>
      <c r="D47" s="188">
        <f>D48</f>
        <v>0</v>
      </c>
      <c r="E47" s="188"/>
      <c r="F47" s="180">
        <f>F48</f>
        <v>0</v>
      </c>
      <c r="G47" s="180">
        <f>G48</f>
        <v>0</v>
      </c>
      <c r="H47" s="176">
        <f t="shared" si="31"/>
        <v>0</v>
      </c>
      <c r="I47" s="258" t="e">
        <f t="shared" si="6"/>
        <v>#DIV/0!</v>
      </c>
      <c r="J47" s="176">
        <f t="shared" si="34"/>
        <v>0</v>
      </c>
      <c r="K47" s="181">
        <f>G47-D47</f>
        <v>0</v>
      </c>
      <c r="L47" s="182">
        <f t="shared" si="10"/>
        <v>0</v>
      </c>
      <c r="M47" s="21"/>
    </row>
    <row r="48" spans="1:13" s="19" customFormat="1" ht="40.5" hidden="1" x14ac:dyDescent="0.2">
      <c r="A48" s="55" t="s">
        <v>125</v>
      </c>
      <c r="B48" s="56" t="s">
        <v>67</v>
      </c>
      <c r="C48" s="123">
        <v>0</v>
      </c>
      <c r="D48" s="35">
        <v>0</v>
      </c>
      <c r="E48" s="35"/>
      <c r="F48" s="183">
        <v>0</v>
      </c>
      <c r="G48" s="183">
        <v>0</v>
      </c>
      <c r="H48" s="177">
        <f t="shared" si="31"/>
        <v>0</v>
      </c>
      <c r="I48" s="258" t="e">
        <f t="shared" si="6"/>
        <v>#DIV/0!</v>
      </c>
      <c r="J48" s="177">
        <f t="shared" si="34"/>
        <v>0</v>
      </c>
      <c r="K48" s="184">
        <f>G48-D48</f>
        <v>0</v>
      </c>
      <c r="L48" s="182">
        <f t="shared" si="10"/>
        <v>0</v>
      </c>
      <c r="M48" s="21"/>
    </row>
    <row r="49" spans="1:12" s="24" customFormat="1" x14ac:dyDescent="0.2">
      <c r="A49" s="117"/>
      <c r="B49" s="254" t="s">
        <v>6</v>
      </c>
      <c r="C49" s="255">
        <f>C6+C40</f>
        <v>608971.6</v>
      </c>
      <c r="D49" s="255">
        <f>D6+D40</f>
        <v>883239.3</v>
      </c>
      <c r="E49" s="255">
        <f>E6+E40</f>
        <v>117184.8</v>
      </c>
      <c r="F49" s="255">
        <f>F6+F40</f>
        <v>99085.4</v>
      </c>
      <c r="G49" s="255">
        <f>G6+G40</f>
        <v>120037.5</v>
      </c>
      <c r="H49" s="78">
        <f>G49/Всего_доходов_2003</f>
        <v>1</v>
      </c>
      <c r="I49" s="234">
        <f t="shared" si="6"/>
        <v>1.024</v>
      </c>
      <c r="J49" s="79">
        <f>G49-D49</f>
        <v>-763201.8</v>
      </c>
      <c r="K49" s="78">
        <f>G49/D49</f>
        <v>0.13600000000000001</v>
      </c>
      <c r="L49" s="256">
        <f t="shared" si="10"/>
        <v>20952.099999999999</v>
      </c>
    </row>
    <row r="50" spans="1:12" s="12" customFormat="1" x14ac:dyDescent="0.2">
      <c r="A50" s="41"/>
      <c r="B50" s="4"/>
      <c r="C50" s="4"/>
      <c r="D50" s="189"/>
      <c r="E50" s="189"/>
      <c r="F50" s="193"/>
      <c r="G50" s="193"/>
      <c r="H50" s="199"/>
      <c r="I50" s="199"/>
      <c r="J50" s="200"/>
      <c r="K50" s="201"/>
      <c r="L50" s="193"/>
    </row>
    <row r="51" spans="1:12" ht="16.5" x14ac:dyDescent="0.2">
      <c r="A51" s="16" t="s">
        <v>10</v>
      </c>
      <c r="B51" s="127" t="s">
        <v>7</v>
      </c>
      <c r="C51" s="4"/>
      <c r="D51" s="189"/>
      <c r="E51" s="189"/>
      <c r="F51" s="6"/>
      <c r="G51" s="6"/>
      <c r="H51" s="202"/>
      <c r="I51" s="202"/>
      <c r="J51" s="203"/>
      <c r="K51" s="202"/>
      <c r="L51" s="6"/>
    </row>
    <row r="52" spans="1:12" s="24" customFormat="1" x14ac:dyDescent="0.2">
      <c r="A52" s="76" t="s">
        <v>21</v>
      </c>
      <c r="B52" s="257" t="s">
        <v>25</v>
      </c>
      <c r="C52" s="77">
        <f>C53+C54+C55+C58+C61+C62+C63</f>
        <v>17665.5</v>
      </c>
      <c r="D52" s="77">
        <f>D53+D54+D55+D58+D61+D62+D63</f>
        <v>18109.5</v>
      </c>
      <c r="E52" s="77">
        <f>E53+E54+E55+E58+E61+E62+E63</f>
        <v>3650</v>
      </c>
      <c r="F52" s="77">
        <f>F53+F54+F55+F58+F61+F62+F63</f>
        <v>3613.8</v>
      </c>
      <c r="G52" s="77">
        <f>G53+G54+G55+G63+G62</f>
        <v>3650</v>
      </c>
      <c r="H52" s="78">
        <f>G52/G204</f>
        <v>3.3000000000000002E-2</v>
      </c>
      <c r="I52" s="78">
        <f>IF(E52=0,"0,0%",G52/E52)</f>
        <v>1</v>
      </c>
      <c r="J52" s="79">
        <f>G52-D52</f>
        <v>-14459.5</v>
      </c>
      <c r="K52" s="78">
        <f>G52/D52</f>
        <v>0.20200000000000001</v>
      </c>
      <c r="L52" s="80">
        <f>G52-F52</f>
        <v>36.200000000000003</v>
      </c>
    </row>
    <row r="53" spans="1:12" ht="40.5" x14ac:dyDescent="0.2">
      <c r="A53" s="15" t="s">
        <v>46</v>
      </c>
      <c r="B53" s="9" t="s">
        <v>54</v>
      </c>
      <c r="C53" s="102">
        <v>1747.4</v>
      </c>
      <c r="D53" s="191">
        <v>1747.4</v>
      </c>
      <c r="E53" s="191">
        <v>530.79999999999995</v>
      </c>
      <c r="F53" s="6">
        <v>637.29999999999995</v>
      </c>
      <c r="G53" s="6">
        <v>530.79999999999995</v>
      </c>
      <c r="H53" s="216">
        <f t="shared" ref="H53:H55" si="37">G53/$G$204</f>
        <v>5.0000000000000001E-3</v>
      </c>
      <c r="I53" s="216">
        <f>IF(E53=0,"0,0%",G53/E53)</f>
        <v>1</v>
      </c>
      <c r="J53" s="217">
        <f>G53-D53</f>
        <v>-1216.5999999999999</v>
      </c>
      <c r="K53" s="216">
        <f>G53/D53</f>
        <v>0.30399999999999999</v>
      </c>
      <c r="L53" s="149">
        <f>G53-F53</f>
        <v>-106.5</v>
      </c>
    </row>
    <row r="54" spans="1:12" ht="40.5" x14ac:dyDescent="0.2">
      <c r="A54" s="15" t="s">
        <v>47</v>
      </c>
      <c r="B54" s="9" t="s">
        <v>126</v>
      </c>
      <c r="C54" s="102">
        <v>8792.4</v>
      </c>
      <c r="D54" s="191">
        <v>8792.4</v>
      </c>
      <c r="E54" s="191">
        <v>2095</v>
      </c>
      <c r="F54" s="6">
        <v>1906.3</v>
      </c>
      <c r="G54" s="6">
        <v>2095</v>
      </c>
      <c r="H54" s="216">
        <f t="shared" si="37"/>
        <v>1.9E-2</v>
      </c>
      <c r="I54" s="216">
        <f>IF(E54=0,"0,0%",G54/E54)</f>
        <v>1</v>
      </c>
      <c r="J54" s="217">
        <f>G54-D54</f>
        <v>-6697.4</v>
      </c>
      <c r="K54" s="216">
        <f>G54/D54</f>
        <v>0.23799999999999999</v>
      </c>
      <c r="L54" s="149">
        <f>G54-F54</f>
        <v>188.7</v>
      </c>
    </row>
    <row r="55" spans="1:12" ht="54" x14ac:dyDescent="0.2">
      <c r="A55" s="15" t="s">
        <v>152</v>
      </c>
      <c r="B55" s="9" t="s">
        <v>127</v>
      </c>
      <c r="C55" s="102">
        <v>3472.5</v>
      </c>
      <c r="D55" s="191">
        <v>3776.1</v>
      </c>
      <c r="E55" s="191">
        <v>675.3</v>
      </c>
      <c r="F55" s="6">
        <f>F57</f>
        <v>710.3</v>
      </c>
      <c r="G55" s="6">
        <v>675.3</v>
      </c>
      <c r="H55" s="216">
        <f t="shared" si="37"/>
        <v>6.0000000000000001E-3</v>
      </c>
      <c r="I55" s="216">
        <f>IF(E55=0,"0,0%",G55/E55)</f>
        <v>1</v>
      </c>
      <c r="J55" s="217">
        <f>G55-D55</f>
        <v>-3100.8</v>
      </c>
      <c r="K55" s="216">
        <f>G55/D55</f>
        <v>0.17899999999999999</v>
      </c>
      <c r="L55" s="149">
        <f>G55-F55</f>
        <v>-35</v>
      </c>
    </row>
    <row r="56" spans="1:12" x14ac:dyDescent="0.2">
      <c r="A56" s="15"/>
      <c r="B56" s="9" t="s">
        <v>27</v>
      </c>
      <c r="C56" s="102"/>
      <c r="D56" s="191"/>
      <c r="E56" s="191"/>
      <c r="F56" s="6"/>
      <c r="G56" s="6"/>
      <c r="H56" s="216"/>
      <c r="I56" s="216"/>
      <c r="J56" s="217"/>
      <c r="K56" s="216"/>
      <c r="L56" s="118"/>
    </row>
    <row r="57" spans="1:12" s="40" customFormat="1" ht="40.5" x14ac:dyDescent="0.2">
      <c r="A57" s="15"/>
      <c r="B57" s="34" t="s">
        <v>229</v>
      </c>
      <c r="C57" s="129">
        <v>3472.5</v>
      </c>
      <c r="D57" s="192">
        <v>3770.1</v>
      </c>
      <c r="E57" s="192">
        <v>672.6</v>
      </c>
      <c r="F57" s="192">
        <v>710.3</v>
      </c>
      <c r="G57" s="192">
        <v>672.6</v>
      </c>
      <c r="H57" s="245">
        <f t="shared" ref="H57:H60" si="38">G57/$G$204</f>
        <v>6.0000000000000001E-3</v>
      </c>
      <c r="I57" s="216">
        <f t="shared" ref="I57:I119" si="39">IF(E57=0,"0,0%",G57/E57)</f>
        <v>1</v>
      </c>
      <c r="J57" s="244">
        <f>G57-D57</f>
        <v>-3097.5</v>
      </c>
      <c r="K57" s="245">
        <f>G57/D57</f>
        <v>0.17799999999999999</v>
      </c>
      <c r="L57" s="207">
        <f>G57-F57</f>
        <v>-37.700000000000003</v>
      </c>
    </row>
    <row r="58" spans="1:12" ht="40.5" hidden="1" x14ac:dyDescent="0.2">
      <c r="A58" s="15" t="s">
        <v>56</v>
      </c>
      <c r="B58" s="9" t="s">
        <v>128</v>
      </c>
      <c r="C58" s="102">
        <v>0</v>
      </c>
      <c r="D58" s="191">
        <v>0</v>
      </c>
      <c r="E58" s="191"/>
      <c r="F58" s="6">
        <v>0</v>
      </c>
      <c r="G58" s="6">
        <v>0</v>
      </c>
      <c r="H58" s="245">
        <f t="shared" si="38"/>
        <v>0</v>
      </c>
      <c r="I58" s="216" t="str">
        <f t="shared" si="39"/>
        <v>0,0%</v>
      </c>
      <c r="J58" s="244">
        <f t="shared" ref="J58:J60" si="40">G58-D58</f>
        <v>0</v>
      </c>
      <c r="K58" s="245" t="e">
        <f t="shared" ref="K58:K60" si="41">G58/D58</f>
        <v>#DIV/0!</v>
      </c>
      <c r="L58" s="207">
        <f t="shared" ref="L58:L60" si="42">G58-F58</f>
        <v>0</v>
      </c>
    </row>
    <row r="59" spans="1:12" ht="13.5" hidden="1" customHeight="1" x14ac:dyDescent="0.2">
      <c r="A59" s="15"/>
      <c r="B59" s="9" t="s">
        <v>27</v>
      </c>
      <c r="C59" s="102"/>
      <c r="D59" s="191"/>
      <c r="E59" s="191"/>
      <c r="F59" s="6"/>
      <c r="G59" s="6"/>
      <c r="H59" s="245">
        <f t="shared" si="38"/>
        <v>0</v>
      </c>
      <c r="I59" s="216" t="str">
        <f t="shared" si="39"/>
        <v>0,0%</v>
      </c>
      <c r="J59" s="244">
        <f t="shared" si="40"/>
        <v>0</v>
      </c>
      <c r="K59" s="245" t="e">
        <f t="shared" si="41"/>
        <v>#DIV/0!</v>
      </c>
      <c r="L59" s="207">
        <f t="shared" si="42"/>
        <v>0</v>
      </c>
    </row>
    <row r="60" spans="1:12" s="40" customFormat="1" ht="54" hidden="1" customHeight="1" x14ac:dyDescent="0.2">
      <c r="A60" s="15"/>
      <c r="B60" s="34" t="s">
        <v>148</v>
      </c>
      <c r="C60" s="129">
        <v>0</v>
      </c>
      <c r="D60" s="192">
        <v>0</v>
      </c>
      <c r="E60" s="192"/>
      <c r="F60" s="192">
        <v>0</v>
      </c>
      <c r="G60" s="192">
        <v>0</v>
      </c>
      <c r="H60" s="245">
        <f t="shared" si="38"/>
        <v>0</v>
      </c>
      <c r="I60" s="216" t="str">
        <f t="shared" si="39"/>
        <v>0,0%</v>
      </c>
      <c r="J60" s="244">
        <f t="shared" si="40"/>
        <v>0</v>
      </c>
      <c r="K60" s="245" t="e">
        <f t="shared" si="41"/>
        <v>#DIV/0!</v>
      </c>
      <c r="L60" s="207">
        <f t="shared" si="42"/>
        <v>0</v>
      </c>
    </row>
    <row r="61" spans="1:12" ht="13.5" hidden="1" customHeight="1" x14ac:dyDescent="0.2">
      <c r="A61" s="15" t="s">
        <v>132</v>
      </c>
      <c r="B61" s="9" t="s">
        <v>133</v>
      </c>
      <c r="C61" s="102">
        <v>0</v>
      </c>
      <c r="D61" s="191">
        <v>0</v>
      </c>
      <c r="E61" s="191"/>
      <c r="F61" s="6">
        <v>0</v>
      </c>
      <c r="G61" s="6">
        <v>997</v>
      </c>
      <c r="H61" s="216">
        <f t="shared" ref="H61:H63" si="43">G61/$G$204</f>
        <v>8.9999999999999993E-3</v>
      </c>
      <c r="I61" s="216" t="str">
        <f t="shared" si="39"/>
        <v>0,0%</v>
      </c>
      <c r="J61" s="217">
        <f>G61-D61</f>
        <v>997</v>
      </c>
      <c r="K61" s="216">
        <v>0</v>
      </c>
      <c r="L61" s="118">
        <f t="shared" ref="L61:L167" si="44">G61-F61</f>
        <v>997</v>
      </c>
    </row>
    <row r="62" spans="1:12" x14ac:dyDescent="0.2">
      <c r="A62" s="15" t="s">
        <v>74</v>
      </c>
      <c r="B62" s="9" t="s">
        <v>23</v>
      </c>
      <c r="C62" s="102">
        <v>1000</v>
      </c>
      <c r="D62" s="191">
        <v>1000</v>
      </c>
      <c r="E62" s="191"/>
      <c r="F62" s="6">
        <v>0</v>
      </c>
      <c r="G62" s="6">
        <v>0</v>
      </c>
      <c r="H62" s="216">
        <f t="shared" si="43"/>
        <v>0</v>
      </c>
      <c r="I62" s="216" t="str">
        <f t="shared" si="39"/>
        <v>0,0%</v>
      </c>
      <c r="J62" s="217">
        <f>G62-D62</f>
        <v>-1000</v>
      </c>
      <c r="K62" s="216">
        <v>0</v>
      </c>
      <c r="L62" s="118">
        <f t="shared" si="44"/>
        <v>0</v>
      </c>
    </row>
    <row r="63" spans="1:12" s="1" customFormat="1" x14ac:dyDescent="0.2">
      <c r="A63" s="15" t="s">
        <v>78</v>
      </c>
      <c r="B63" s="9" t="s">
        <v>129</v>
      </c>
      <c r="C63" s="102">
        <v>2653.2</v>
      </c>
      <c r="D63" s="191">
        <v>2793.6</v>
      </c>
      <c r="E63" s="191">
        <v>348.9</v>
      </c>
      <c r="F63" s="6">
        <v>359.9</v>
      </c>
      <c r="G63" s="6">
        <v>348.9</v>
      </c>
      <c r="H63" s="216">
        <f t="shared" si="43"/>
        <v>3.0000000000000001E-3</v>
      </c>
      <c r="I63" s="216">
        <f t="shared" si="39"/>
        <v>1</v>
      </c>
      <c r="J63" s="217">
        <f>G63-D63</f>
        <v>-2444.6999999999998</v>
      </c>
      <c r="K63" s="216">
        <f>G63/D63</f>
        <v>0.125</v>
      </c>
      <c r="L63" s="118">
        <f t="shared" si="44"/>
        <v>-11</v>
      </c>
    </row>
    <row r="64" spans="1:12" s="1" customFormat="1" ht="13.5" customHeight="1" x14ac:dyDescent="0.2">
      <c r="A64" s="15"/>
      <c r="B64" s="7" t="s">
        <v>27</v>
      </c>
      <c r="C64" s="102"/>
      <c r="D64" s="191"/>
      <c r="E64" s="191"/>
      <c r="F64" s="6"/>
      <c r="G64" s="6"/>
      <c r="H64" s="216"/>
      <c r="I64" s="216"/>
      <c r="J64" s="217"/>
      <c r="K64" s="216"/>
      <c r="L64" s="118"/>
    </row>
    <row r="65" spans="1:12" s="1" customFormat="1" ht="40.5" hidden="1" customHeight="1" x14ac:dyDescent="0.2">
      <c r="A65" s="15"/>
      <c r="B65" s="8" t="s">
        <v>104</v>
      </c>
      <c r="C65" s="102"/>
      <c r="D65" s="191"/>
      <c r="E65" s="191"/>
      <c r="F65" s="6"/>
      <c r="G65" s="6"/>
      <c r="H65" s="216">
        <f>G65/$G$204</f>
        <v>0</v>
      </c>
      <c r="I65" s="216"/>
      <c r="J65" s="217">
        <f>G65-D65</f>
        <v>0</v>
      </c>
      <c r="K65" s="216" t="e">
        <f>G65/D65</f>
        <v>#DIV/0!</v>
      </c>
      <c r="L65" s="118">
        <f t="shared" si="44"/>
        <v>0</v>
      </c>
    </row>
    <row r="66" spans="1:12" s="1" customFormat="1" ht="13.5" hidden="1" customHeight="1" x14ac:dyDescent="0.2">
      <c r="A66" s="15"/>
      <c r="B66" s="8" t="s">
        <v>105</v>
      </c>
      <c r="C66" s="102"/>
      <c r="D66" s="191"/>
      <c r="E66" s="191"/>
      <c r="F66" s="6"/>
      <c r="G66" s="6"/>
      <c r="H66" s="216">
        <f>G66/$G$204</f>
        <v>0</v>
      </c>
      <c r="I66" s="216"/>
      <c r="J66" s="217">
        <f>G66-D66</f>
        <v>0</v>
      </c>
      <c r="K66" s="216" t="e">
        <f>G66/D66</f>
        <v>#DIV/0!</v>
      </c>
      <c r="L66" s="118">
        <f t="shared" si="44"/>
        <v>0</v>
      </c>
    </row>
    <row r="67" spans="1:12" s="1" customFormat="1" x14ac:dyDescent="0.2">
      <c r="A67" s="106"/>
      <c r="B67" s="136" t="s">
        <v>136</v>
      </c>
      <c r="C67" s="112"/>
      <c r="D67" s="191"/>
      <c r="E67" s="191"/>
      <c r="F67" s="6"/>
      <c r="G67" s="6"/>
      <c r="H67" s="216"/>
      <c r="I67" s="216"/>
      <c r="J67" s="217"/>
      <c r="K67" s="216"/>
      <c r="L67" s="118"/>
    </row>
    <row r="68" spans="1:12" x14ac:dyDescent="0.2">
      <c r="A68" s="99"/>
      <c r="B68" s="100" t="s">
        <v>106</v>
      </c>
      <c r="C68" s="108">
        <v>9475.4</v>
      </c>
      <c r="D68" s="6">
        <v>9475.4</v>
      </c>
      <c r="E68" s="6">
        <v>2460.5</v>
      </c>
      <c r="F68" s="6">
        <v>2505</v>
      </c>
      <c r="G68" s="6">
        <v>2460.5</v>
      </c>
      <c r="H68" s="216">
        <f t="shared" ref="H68:H71" si="45">G68/$G$204</f>
        <v>2.1999999999999999E-2</v>
      </c>
      <c r="I68" s="216">
        <f t="shared" si="39"/>
        <v>1</v>
      </c>
      <c r="J68" s="217">
        <f>G68-D68</f>
        <v>-7014.9</v>
      </c>
      <c r="K68" s="216">
        <f>G68/D68</f>
        <v>0.26</v>
      </c>
      <c r="L68" s="118">
        <f>G68-F68</f>
        <v>-44.5</v>
      </c>
    </row>
    <row r="69" spans="1:12" x14ac:dyDescent="0.2">
      <c r="A69" s="106"/>
      <c r="B69" s="100" t="s">
        <v>109</v>
      </c>
      <c r="C69" s="108">
        <v>0</v>
      </c>
      <c r="D69" s="6">
        <v>0</v>
      </c>
      <c r="E69" s="6">
        <v>0</v>
      </c>
      <c r="F69" s="6">
        <v>0</v>
      </c>
      <c r="G69" s="6">
        <v>0</v>
      </c>
      <c r="H69" s="216">
        <f t="shared" si="45"/>
        <v>0</v>
      </c>
      <c r="I69" s="216" t="str">
        <f t="shared" si="39"/>
        <v>0,0%</v>
      </c>
      <c r="J69" s="217">
        <f>G69-D69</f>
        <v>0</v>
      </c>
      <c r="K69" s="216" t="str">
        <f>IF(G69=0,"0,0%", G69/D69)</f>
        <v>0,0%</v>
      </c>
      <c r="L69" s="118">
        <f t="shared" ref="L69" si="46">G69-F69</f>
        <v>0</v>
      </c>
    </row>
    <row r="70" spans="1:12" x14ac:dyDescent="0.2">
      <c r="A70" s="99"/>
      <c r="B70" s="115" t="s">
        <v>159</v>
      </c>
      <c r="C70" s="112">
        <v>2193</v>
      </c>
      <c r="D70" s="191">
        <v>2193</v>
      </c>
      <c r="E70" s="191">
        <v>348.9</v>
      </c>
      <c r="F70" s="191">
        <v>359.9</v>
      </c>
      <c r="G70" s="191">
        <v>348.9</v>
      </c>
      <c r="H70" s="216">
        <f t="shared" si="45"/>
        <v>3.0000000000000001E-3</v>
      </c>
      <c r="I70" s="216">
        <f t="shared" si="39"/>
        <v>1</v>
      </c>
      <c r="J70" s="217">
        <f>G70-D70</f>
        <v>-1844.1</v>
      </c>
      <c r="K70" s="216">
        <f>G70/D70</f>
        <v>0.159</v>
      </c>
      <c r="L70" s="118">
        <f t="shared" ref="L70" si="47">G70-F70</f>
        <v>-11</v>
      </c>
    </row>
    <row r="71" spans="1:12" s="24" customFormat="1" ht="27" x14ac:dyDescent="0.2">
      <c r="A71" s="76" t="s">
        <v>94</v>
      </c>
      <c r="B71" s="81" t="s">
        <v>95</v>
      </c>
      <c r="C71" s="77">
        <f>C73+C75</f>
        <v>11606.9</v>
      </c>
      <c r="D71" s="77">
        <f t="shared" ref="D71:G71" si="48">D73+D75</f>
        <v>11606.9</v>
      </c>
      <c r="E71" s="77">
        <f t="shared" si="48"/>
        <v>2575.5</v>
      </c>
      <c r="F71" s="77">
        <f t="shared" ref="F71" si="49">F73+F75</f>
        <v>2614.1</v>
      </c>
      <c r="G71" s="77">
        <f t="shared" si="48"/>
        <v>2575.5</v>
      </c>
      <c r="H71" s="78">
        <f t="shared" si="45"/>
        <v>2.3E-2</v>
      </c>
      <c r="I71" s="89">
        <f t="shared" si="39"/>
        <v>1</v>
      </c>
      <c r="J71" s="79">
        <f>G71-D71</f>
        <v>-9031.4</v>
      </c>
      <c r="K71" s="78">
        <f>G71/D71</f>
        <v>0.222</v>
      </c>
      <c r="L71" s="80">
        <f t="shared" si="44"/>
        <v>-38.6</v>
      </c>
    </row>
    <row r="72" spans="1:12" s="24" customFormat="1" x14ac:dyDescent="0.2">
      <c r="A72" s="17"/>
      <c r="B72" s="144" t="s">
        <v>154</v>
      </c>
      <c r="C72" s="159"/>
      <c r="D72" s="204"/>
      <c r="E72" s="204"/>
      <c r="F72" s="204"/>
      <c r="G72" s="204"/>
      <c r="H72" s="194"/>
      <c r="I72" s="216"/>
      <c r="J72" s="195"/>
      <c r="K72" s="194"/>
      <c r="L72" s="205"/>
    </row>
    <row r="73" spans="1:12" s="40" customFormat="1" ht="40.5" hidden="1" customHeight="1" x14ac:dyDescent="0.2">
      <c r="A73" s="15" t="s">
        <v>153</v>
      </c>
      <c r="B73" s="18" t="s">
        <v>116</v>
      </c>
      <c r="C73" s="130">
        <v>0</v>
      </c>
      <c r="D73" s="186">
        <v>0</v>
      </c>
      <c r="E73" s="186"/>
      <c r="F73" s="186">
        <v>0</v>
      </c>
      <c r="G73" s="186">
        <v>0</v>
      </c>
      <c r="H73" s="178">
        <f>G73/$G$204</f>
        <v>0</v>
      </c>
      <c r="I73" s="216" t="str">
        <f t="shared" si="39"/>
        <v>0,0%</v>
      </c>
      <c r="J73" s="185">
        <f>G73-D73</f>
        <v>0</v>
      </c>
      <c r="K73" s="178" t="e">
        <f>G73/D73</f>
        <v>#DIV/0!</v>
      </c>
      <c r="L73" s="172">
        <f t="shared" si="44"/>
        <v>0</v>
      </c>
    </row>
    <row r="74" spans="1:12" s="40" customFormat="1" ht="13.5" hidden="1" customHeight="1" x14ac:dyDescent="0.2">
      <c r="A74" s="15"/>
      <c r="B74" s="7" t="s">
        <v>27</v>
      </c>
      <c r="C74" s="130"/>
      <c r="D74" s="186"/>
      <c r="E74" s="186"/>
      <c r="F74" s="173"/>
      <c r="G74" s="173"/>
      <c r="H74" s="178"/>
      <c r="I74" s="216" t="str">
        <f t="shared" si="39"/>
        <v>0,0%</v>
      </c>
      <c r="J74" s="185"/>
      <c r="K74" s="178"/>
      <c r="L74" s="172"/>
    </row>
    <row r="75" spans="1:12" s="40" customFormat="1" ht="40.5" x14ac:dyDescent="0.2">
      <c r="A75" s="15" t="s">
        <v>153</v>
      </c>
      <c r="B75" s="34" t="s">
        <v>155</v>
      </c>
      <c r="C75" s="129">
        <v>11606.9</v>
      </c>
      <c r="D75" s="192">
        <v>11606.9</v>
      </c>
      <c r="E75" s="192">
        <v>2575.5</v>
      </c>
      <c r="F75" s="192">
        <v>2614.1</v>
      </c>
      <c r="G75" s="192">
        <v>2575.5</v>
      </c>
      <c r="H75" s="245">
        <f>G75/$G$204</f>
        <v>2.3E-2</v>
      </c>
      <c r="I75" s="216">
        <f t="shared" si="39"/>
        <v>1</v>
      </c>
      <c r="J75" s="244">
        <f>G75-D75</f>
        <v>-9031.4</v>
      </c>
      <c r="K75" s="245">
        <f>G75/D75</f>
        <v>0.222</v>
      </c>
      <c r="L75" s="207">
        <f>G75-F75</f>
        <v>-38.6</v>
      </c>
    </row>
    <row r="76" spans="1:12" s="40" customFormat="1" ht="13.5" hidden="1" customHeight="1" x14ac:dyDescent="0.2">
      <c r="A76" s="106"/>
      <c r="B76" s="136" t="s">
        <v>137</v>
      </c>
      <c r="C76" s="113"/>
      <c r="D76" s="206"/>
      <c r="E76" s="206"/>
      <c r="F76" s="173"/>
      <c r="G76" s="192"/>
      <c r="H76" s="216"/>
      <c r="I76" s="216" t="str">
        <f t="shared" si="39"/>
        <v>0,0%</v>
      </c>
      <c r="J76" s="217"/>
      <c r="K76" s="216"/>
      <c r="L76" s="118"/>
    </row>
    <row r="77" spans="1:12" s="40" customFormat="1" ht="13.5" hidden="1" customHeight="1" x14ac:dyDescent="0.2">
      <c r="A77" s="106"/>
      <c r="B77" s="115" t="s">
        <v>115</v>
      </c>
      <c r="C77" s="113"/>
      <c r="D77" s="206"/>
      <c r="E77" s="206"/>
      <c r="F77" s="173">
        <v>0</v>
      </c>
      <c r="G77" s="192">
        <v>0</v>
      </c>
      <c r="H77" s="216">
        <f t="shared" ref="H77:H79" si="50">G77/$G$204</f>
        <v>0</v>
      </c>
      <c r="I77" s="216" t="str">
        <f t="shared" si="39"/>
        <v>0,0%</v>
      </c>
      <c r="J77" s="217">
        <f>G77-D77</f>
        <v>0</v>
      </c>
      <c r="K77" s="216" t="e">
        <f>G77/D77</f>
        <v>#DIV/0!</v>
      </c>
      <c r="L77" s="118">
        <f>G77-F77</f>
        <v>0</v>
      </c>
    </row>
    <row r="78" spans="1:12" s="24" customFormat="1" x14ac:dyDescent="0.2">
      <c r="A78" s="76" t="s">
        <v>24</v>
      </c>
      <c r="B78" s="249" t="s">
        <v>26</v>
      </c>
      <c r="C78" s="250">
        <f>C79+C83+C101</f>
        <v>264631.59999999998</v>
      </c>
      <c r="D78" s="250">
        <f>D79+D83+D101</f>
        <v>536006.69999999995</v>
      </c>
      <c r="E78" s="250">
        <f>E79+E83+E101</f>
        <v>52353.1</v>
      </c>
      <c r="F78" s="250">
        <f>F79+F83+F101</f>
        <v>50268.7</v>
      </c>
      <c r="G78" s="250">
        <f>G79+G83+G101</f>
        <v>52353.1</v>
      </c>
      <c r="H78" s="78">
        <f t="shared" si="50"/>
        <v>0.47299999999999998</v>
      </c>
      <c r="I78" s="89">
        <f t="shared" si="39"/>
        <v>1</v>
      </c>
      <c r="J78" s="252">
        <f>G78-D78</f>
        <v>-483653.6</v>
      </c>
      <c r="K78" s="251">
        <f>G78/D78</f>
        <v>9.8000000000000004E-2</v>
      </c>
      <c r="L78" s="253">
        <f t="shared" si="44"/>
        <v>2084.4</v>
      </c>
    </row>
    <row r="79" spans="1:12" x14ac:dyDescent="0.2">
      <c r="A79" s="3" t="s">
        <v>48</v>
      </c>
      <c r="B79" s="8" t="s">
        <v>96</v>
      </c>
      <c r="C79" s="101">
        <v>25000</v>
      </c>
      <c r="D79" s="6">
        <v>25000</v>
      </c>
      <c r="E79" s="6">
        <v>9600.7999999999993</v>
      </c>
      <c r="F79" s="6">
        <f>F81</f>
        <v>7086.6</v>
      </c>
      <c r="G79" s="6">
        <v>9600.7999999999993</v>
      </c>
      <c r="H79" s="216">
        <f t="shared" si="50"/>
        <v>8.6999999999999994E-2</v>
      </c>
      <c r="I79" s="216">
        <f t="shared" si="39"/>
        <v>1</v>
      </c>
      <c r="J79" s="217">
        <f>G79-D79</f>
        <v>-15399.2</v>
      </c>
      <c r="K79" s="216">
        <f>G79/D79</f>
        <v>0.38400000000000001</v>
      </c>
      <c r="L79" s="118">
        <f t="shared" si="44"/>
        <v>2514.1999999999998</v>
      </c>
    </row>
    <row r="80" spans="1:12" x14ac:dyDescent="0.2">
      <c r="A80" s="3"/>
      <c r="B80" s="7" t="s">
        <v>27</v>
      </c>
      <c r="C80" s="101"/>
      <c r="D80" s="6"/>
      <c r="E80" s="6"/>
      <c r="F80" s="230"/>
      <c r="G80" s="230"/>
      <c r="H80" s="216"/>
      <c r="I80" s="216"/>
      <c r="J80" s="217"/>
      <c r="K80" s="216"/>
      <c r="L80" s="118"/>
    </row>
    <row r="81" spans="1:12" ht="54" x14ac:dyDescent="0.2">
      <c r="A81" s="3"/>
      <c r="B81" s="8" t="s">
        <v>119</v>
      </c>
      <c r="C81" s="101">
        <v>25000</v>
      </c>
      <c r="D81" s="6">
        <v>25000</v>
      </c>
      <c r="E81" s="6">
        <v>9600.7999999999993</v>
      </c>
      <c r="F81" s="6">
        <v>7086.6</v>
      </c>
      <c r="G81" s="6">
        <v>9600.7999999999993</v>
      </c>
      <c r="H81" s="216">
        <f t="shared" ref="H81:H83" si="51">G81/$G$204</f>
        <v>8.6999999999999994E-2</v>
      </c>
      <c r="I81" s="216">
        <f t="shared" si="39"/>
        <v>1</v>
      </c>
      <c r="J81" s="217">
        <f>G81-D81</f>
        <v>-15399.2</v>
      </c>
      <c r="K81" s="216">
        <f>G81/D81</f>
        <v>0.38400000000000001</v>
      </c>
      <c r="L81" s="118">
        <f t="shared" si="44"/>
        <v>2514.1999999999998</v>
      </c>
    </row>
    <row r="82" spans="1:12" s="40" customFormat="1" ht="13.5" hidden="1" customHeight="1" x14ac:dyDescent="0.2">
      <c r="A82" s="15"/>
      <c r="B82" s="34" t="s">
        <v>149</v>
      </c>
      <c r="C82" s="129"/>
      <c r="D82" s="192"/>
      <c r="E82" s="192"/>
      <c r="F82" s="192"/>
      <c r="G82" s="192"/>
      <c r="H82" s="245">
        <f t="shared" si="51"/>
        <v>0</v>
      </c>
      <c r="I82" s="216" t="str">
        <f t="shared" si="39"/>
        <v>0,0%</v>
      </c>
      <c r="J82" s="244">
        <f>G82-D82</f>
        <v>0</v>
      </c>
      <c r="K82" s="245" t="e">
        <f>G82/D82</f>
        <v>#DIV/0!</v>
      </c>
      <c r="L82" s="207">
        <f>G82-F82</f>
        <v>0</v>
      </c>
    </row>
    <row r="83" spans="1:12" s="1" customFormat="1" x14ac:dyDescent="0.2">
      <c r="A83" s="3" t="s">
        <v>97</v>
      </c>
      <c r="B83" s="8" t="s">
        <v>98</v>
      </c>
      <c r="C83" s="101">
        <f>C85+C100</f>
        <v>233131.4</v>
      </c>
      <c r="D83" s="6">
        <f>D85+D100</f>
        <v>504506.5</v>
      </c>
      <c r="E83" s="6">
        <f>E85+E100</f>
        <v>42234.7</v>
      </c>
      <c r="F83" s="6">
        <f>F85+F100</f>
        <v>42714.6</v>
      </c>
      <c r="G83" s="6">
        <f>G85+G100</f>
        <v>42234.7</v>
      </c>
      <c r="H83" s="216">
        <f t="shared" si="51"/>
        <v>0.38200000000000001</v>
      </c>
      <c r="I83" s="216">
        <f t="shared" si="39"/>
        <v>1</v>
      </c>
      <c r="J83" s="217">
        <f>G83-D83</f>
        <v>-462271.8</v>
      </c>
      <c r="K83" s="216">
        <f>G83/D83</f>
        <v>8.4000000000000005E-2</v>
      </c>
      <c r="L83" s="118">
        <f t="shared" si="44"/>
        <v>-479.9</v>
      </c>
    </row>
    <row r="84" spans="1:12" s="1" customFormat="1" x14ac:dyDescent="0.2">
      <c r="A84" s="3"/>
      <c r="B84" s="7" t="s">
        <v>205</v>
      </c>
      <c r="C84" s="101"/>
      <c r="D84" s="6"/>
      <c r="E84" s="6"/>
      <c r="F84" s="231"/>
      <c r="G84" s="231"/>
      <c r="H84" s="216"/>
      <c r="I84" s="216"/>
      <c r="J84" s="217"/>
      <c r="K84" s="216"/>
      <c r="L84" s="118"/>
    </row>
    <row r="85" spans="1:12" s="1" customFormat="1" ht="27" x14ac:dyDescent="0.2">
      <c r="A85" s="3"/>
      <c r="B85" s="8" t="s">
        <v>225</v>
      </c>
      <c r="C85" s="108">
        <f>C92+C93+6065.5</f>
        <v>207301.5</v>
      </c>
      <c r="D85" s="6">
        <v>209034.6</v>
      </c>
      <c r="E85" s="6">
        <v>42135.199999999997</v>
      </c>
      <c r="F85" s="6">
        <v>40829.699999999997</v>
      </c>
      <c r="G85" s="6">
        <v>42135.199999999997</v>
      </c>
      <c r="H85" s="216">
        <f t="shared" ref="H85:H89" si="52">G85/$G$204</f>
        <v>0.38100000000000001</v>
      </c>
      <c r="I85" s="216">
        <f t="shared" si="39"/>
        <v>1</v>
      </c>
      <c r="J85" s="217">
        <f>G85-D85</f>
        <v>-166899.4</v>
      </c>
      <c r="K85" s="216">
        <f>G85/D85</f>
        <v>0.20200000000000001</v>
      </c>
      <c r="L85" s="118">
        <f t="shared" si="44"/>
        <v>1305.5</v>
      </c>
    </row>
    <row r="86" spans="1:12" s="1" customFormat="1" ht="67.5" hidden="1" customHeight="1" x14ac:dyDescent="0.2">
      <c r="A86" s="3"/>
      <c r="B86" s="8" t="s">
        <v>134</v>
      </c>
      <c r="C86" s="101"/>
      <c r="D86" s="6"/>
      <c r="E86" s="6"/>
      <c r="F86" s="6">
        <v>0</v>
      </c>
      <c r="G86" s="6">
        <v>0</v>
      </c>
      <c r="H86" s="216">
        <f t="shared" si="52"/>
        <v>0</v>
      </c>
      <c r="I86" s="216" t="str">
        <f t="shared" si="39"/>
        <v>0,0%</v>
      </c>
      <c r="J86" s="217">
        <f>G86-D86</f>
        <v>0</v>
      </c>
      <c r="K86" s="216" t="e">
        <f>G86/D86</f>
        <v>#DIV/0!</v>
      </c>
      <c r="L86" s="118">
        <f t="shared" si="44"/>
        <v>0</v>
      </c>
    </row>
    <row r="87" spans="1:12" s="1" customFormat="1" ht="54" hidden="1" customHeight="1" x14ac:dyDescent="0.2">
      <c r="A87" s="3"/>
      <c r="B87" s="8" t="s">
        <v>135</v>
      </c>
      <c r="C87" s="101"/>
      <c r="D87" s="6"/>
      <c r="E87" s="6"/>
      <c r="F87" s="6">
        <v>0</v>
      </c>
      <c r="G87" s="6">
        <v>0</v>
      </c>
      <c r="H87" s="216">
        <f t="shared" si="52"/>
        <v>0</v>
      </c>
      <c r="I87" s="216" t="str">
        <f t="shared" si="39"/>
        <v>0,0%</v>
      </c>
      <c r="J87" s="217">
        <f>G87-D87</f>
        <v>0</v>
      </c>
      <c r="K87" s="216" t="e">
        <f>G87/D87</f>
        <v>#DIV/0!</v>
      </c>
      <c r="L87" s="118">
        <f t="shared" si="44"/>
        <v>0</v>
      </c>
    </row>
    <row r="88" spans="1:12" s="1" customFormat="1" ht="40.5" hidden="1" customHeight="1" x14ac:dyDescent="0.2">
      <c r="A88" s="3"/>
      <c r="B88" s="8" t="s">
        <v>100</v>
      </c>
      <c r="C88" s="101"/>
      <c r="D88" s="6"/>
      <c r="E88" s="6"/>
      <c r="F88" s="6">
        <v>0</v>
      </c>
      <c r="G88" s="6">
        <v>0</v>
      </c>
      <c r="H88" s="216">
        <f t="shared" si="52"/>
        <v>0</v>
      </c>
      <c r="I88" s="216" t="str">
        <f t="shared" si="39"/>
        <v>0,0%</v>
      </c>
      <c r="J88" s="217">
        <f>G88-D88</f>
        <v>0</v>
      </c>
      <c r="K88" s="216" t="e">
        <f>G88/D88</f>
        <v>#DIV/0!</v>
      </c>
      <c r="L88" s="118">
        <f t="shared" si="44"/>
        <v>0</v>
      </c>
    </row>
    <row r="89" spans="1:12" s="40" customFormat="1" ht="13.5" hidden="1" customHeight="1" x14ac:dyDescent="0.2">
      <c r="A89" s="15"/>
      <c r="B89" s="34" t="s">
        <v>149</v>
      </c>
      <c r="C89" s="129"/>
      <c r="D89" s="192"/>
      <c r="E89" s="192"/>
      <c r="F89" s="192">
        <v>0</v>
      </c>
      <c r="G89" s="192">
        <v>0</v>
      </c>
      <c r="H89" s="216">
        <f t="shared" si="52"/>
        <v>0</v>
      </c>
      <c r="I89" s="216" t="str">
        <f t="shared" si="39"/>
        <v>0,0%</v>
      </c>
      <c r="J89" s="217">
        <f>G89-D89</f>
        <v>0</v>
      </c>
      <c r="K89" s="216" t="e">
        <f>G89/D89</f>
        <v>#DIV/0!</v>
      </c>
      <c r="L89" s="118">
        <f t="shared" si="44"/>
        <v>0</v>
      </c>
    </row>
    <row r="90" spans="1:12" s="40" customFormat="1" ht="13.5" customHeight="1" x14ac:dyDescent="0.2">
      <c r="A90" s="15"/>
      <c r="B90" s="161" t="s">
        <v>205</v>
      </c>
      <c r="C90" s="129"/>
      <c r="D90" s="192"/>
      <c r="E90" s="192"/>
      <c r="F90" s="192"/>
      <c r="G90" s="192"/>
      <c r="H90" s="216"/>
      <c r="I90" s="216"/>
      <c r="J90" s="217"/>
      <c r="K90" s="216"/>
      <c r="L90" s="118"/>
    </row>
    <row r="91" spans="1:12" s="40" customFormat="1" ht="71.25" customHeight="1" x14ac:dyDescent="0.2">
      <c r="A91" s="15" t="s">
        <v>233</v>
      </c>
      <c r="B91" s="163" t="s">
        <v>216</v>
      </c>
      <c r="C91" s="129">
        <f>C92+C93</f>
        <v>201236</v>
      </c>
      <c r="D91" s="192">
        <f>D92+D93</f>
        <v>202963.6</v>
      </c>
      <c r="E91" s="192">
        <v>41279.5</v>
      </c>
      <c r="F91" s="192">
        <f>F92+F93</f>
        <v>40312.699999999997</v>
      </c>
      <c r="G91" s="192">
        <f>G92+G93</f>
        <v>41279.5</v>
      </c>
      <c r="H91" s="216">
        <f t="shared" ref="H91:H93" si="53">G91/$G$204</f>
        <v>0.373</v>
      </c>
      <c r="I91" s="216">
        <f t="shared" si="39"/>
        <v>1</v>
      </c>
      <c r="J91" s="217">
        <f>G91-D91</f>
        <v>-161684.1</v>
      </c>
      <c r="K91" s="216">
        <f>G91/D91</f>
        <v>0.20300000000000001</v>
      </c>
      <c r="L91" s="118">
        <f t="shared" si="44"/>
        <v>966.8</v>
      </c>
    </row>
    <row r="92" spans="1:12" s="40" customFormat="1" ht="42" customHeight="1" x14ac:dyDescent="0.2">
      <c r="A92" s="16">
        <v>611</v>
      </c>
      <c r="B92" s="8" t="s">
        <v>104</v>
      </c>
      <c r="C92" s="129">
        <v>173455.9</v>
      </c>
      <c r="D92" s="192">
        <v>176409.9</v>
      </c>
      <c r="E92" s="192">
        <v>24953.200000000001</v>
      </c>
      <c r="F92" s="192">
        <v>29057.7</v>
      </c>
      <c r="G92" s="192">
        <v>24953.200000000001</v>
      </c>
      <c r="H92" s="216">
        <f t="shared" si="53"/>
        <v>0.22600000000000001</v>
      </c>
      <c r="I92" s="216">
        <f t="shared" si="39"/>
        <v>1</v>
      </c>
      <c r="J92" s="217">
        <f>G92-D92</f>
        <v>-151456.70000000001</v>
      </c>
      <c r="K92" s="216">
        <f>G92/D92</f>
        <v>0.14099999999999999</v>
      </c>
      <c r="L92" s="118">
        <f t="shared" si="44"/>
        <v>-4104.5</v>
      </c>
    </row>
    <row r="93" spans="1:12" s="40" customFormat="1" ht="13.5" customHeight="1" x14ac:dyDescent="0.2">
      <c r="A93" s="16">
        <v>612</v>
      </c>
      <c r="B93" s="8" t="s">
        <v>105</v>
      </c>
      <c r="C93" s="129">
        <v>27780.1</v>
      </c>
      <c r="D93" s="192">
        <v>26553.7</v>
      </c>
      <c r="E93" s="192">
        <v>16326.3</v>
      </c>
      <c r="F93" s="192">
        <v>11255</v>
      </c>
      <c r="G93" s="192">
        <v>16326.3</v>
      </c>
      <c r="H93" s="216">
        <f t="shared" si="53"/>
        <v>0.14799999999999999</v>
      </c>
      <c r="I93" s="216">
        <f t="shared" si="39"/>
        <v>1</v>
      </c>
      <c r="J93" s="217">
        <f>G93-D93</f>
        <v>-10227.4</v>
      </c>
      <c r="K93" s="216">
        <f>G93/D93</f>
        <v>0.61499999999999999</v>
      </c>
      <c r="L93" s="118">
        <f>G93-F93</f>
        <v>5071.3</v>
      </c>
    </row>
    <row r="94" spans="1:12" s="40" customFormat="1" ht="13.5" customHeight="1" x14ac:dyDescent="0.2">
      <c r="A94" s="106"/>
      <c r="B94" s="107" t="s">
        <v>232</v>
      </c>
      <c r="C94" s="129"/>
      <c r="D94" s="192"/>
      <c r="E94" s="192"/>
      <c r="F94" s="192"/>
      <c r="G94" s="192"/>
      <c r="H94" s="216"/>
      <c r="I94" s="216"/>
      <c r="J94" s="217"/>
      <c r="K94" s="216"/>
      <c r="L94" s="118"/>
    </row>
    <row r="95" spans="1:12" s="40" customFormat="1" ht="13.5" customHeight="1" x14ac:dyDescent="0.2">
      <c r="A95" s="99"/>
      <c r="B95" s="100" t="s">
        <v>106</v>
      </c>
      <c r="C95" s="129">
        <v>99832.3</v>
      </c>
      <c r="D95" s="192">
        <v>99824.2</v>
      </c>
      <c r="E95" s="192">
        <v>21218.2</v>
      </c>
      <c r="F95" s="192">
        <v>25810.9</v>
      </c>
      <c r="G95" s="192">
        <v>21218.2</v>
      </c>
      <c r="H95" s="216">
        <f t="shared" ref="H95:H100" si="54">G95/$G$204</f>
        <v>0.192</v>
      </c>
      <c r="I95" s="216">
        <f t="shared" si="39"/>
        <v>1</v>
      </c>
      <c r="J95" s="217">
        <f t="shared" ref="J95:J100" si="55">G95-D95</f>
        <v>-78606</v>
      </c>
      <c r="K95" s="216">
        <f t="shared" ref="K95:K100" si="56">G95/D95</f>
        <v>0.21299999999999999</v>
      </c>
      <c r="L95" s="118">
        <f t="shared" si="44"/>
        <v>-4592.7</v>
      </c>
    </row>
    <row r="96" spans="1:12" s="40" customFormat="1" ht="13.5" customHeight="1" x14ac:dyDescent="0.2">
      <c r="A96" s="99"/>
      <c r="B96" s="100" t="s">
        <v>183</v>
      </c>
      <c r="C96" s="129">
        <v>42.8</v>
      </c>
      <c r="D96" s="192">
        <v>42.8</v>
      </c>
      <c r="E96" s="192">
        <v>0</v>
      </c>
      <c r="F96" s="192">
        <v>0</v>
      </c>
      <c r="G96" s="192">
        <v>0</v>
      </c>
      <c r="H96" s="216">
        <f t="shared" si="54"/>
        <v>0</v>
      </c>
      <c r="I96" s="216" t="str">
        <f t="shared" si="39"/>
        <v>0,0%</v>
      </c>
      <c r="J96" s="217">
        <f t="shared" si="55"/>
        <v>-42.8</v>
      </c>
      <c r="K96" s="216">
        <f t="shared" si="56"/>
        <v>0</v>
      </c>
      <c r="L96" s="118">
        <f t="shared" si="44"/>
        <v>0</v>
      </c>
    </row>
    <row r="97" spans="1:12" s="40" customFormat="1" ht="13.5" customHeight="1" x14ac:dyDescent="0.2">
      <c r="A97" s="99"/>
      <c r="B97" s="100" t="s">
        <v>109</v>
      </c>
      <c r="C97" s="129">
        <v>2302.9</v>
      </c>
      <c r="D97" s="192">
        <v>2302.9</v>
      </c>
      <c r="E97" s="192">
        <v>980.2</v>
      </c>
      <c r="F97" s="192">
        <v>842</v>
      </c>
      <c r="G97" s="192">
        <v>980.2</v>
      </c>
      <c r="H97" s="216">
        <f t="shared" si="54"/>
        <v>8.9999999999999993E-3</v>
      </c>
      <c r="I97" s="216">
        <f t="shared" si="39"/>
        <v>1</v>
      </c>
      <c r="J97" s="217">
        <f t="shared" si="55"/>
        <v>-1322.7</v>
      </c>
      <c r="K97" s="216">
        <f t="shared" si="56"/>
        <v>0.42599999999999999</v>
      </c>
      <c r="L97" s="118">
        <f t="shared" si="44"/>
        <v>138.19999999999999</v>
      </c>
    </row>
    <row r="98" spans="1:12" s="40" customFormat="1" ht="13.5" customHeight="1" x14ac:dyDescent="0.2">
      <c r="A98" s="99"/>
      <c r="B98" s="100" t="s">
        <v>181</v>
      </c>
      <c r="C98" s="129">
        <v>1340</v>
      </c>
      <c r="D98" s="192">
        <v>1340</v>
      </c>
      <c r="E98" s="192">
        <v>341.9</v>
      </c>
      <c r="F98" s="192">
        <v>0</v>
      </c>
      <c r="G98" s="192">
        <v>341.9</v>
      </c>
      <c r="H98" s="216">
        <f t="shared" si="54"/>
        <v>3.0000000000000001E-3</v>
      </c>
      <c r="I98" s="216">
        <f t="shared" si="39"/>
        <v>1</v>
      </c>
      <c r="J98" s="217">
        <f t="shared" si="55"/>
        <v>-998.1</v>
      </c>
      <c r="K98" s="216">
        <f t="shared" si="56"/>
        <v>0.255</v>
      </c>
      <c r="L98" s="118">
        <f t="shared" si="44"/>
        <v>341.9</v>
      </c>
    </row>
    <row r="99" spans="1:12" s="40" customFormat="1" ht="13.5" customHeight="1" x14ac:dyDescent="0.2">
      <c r="A99" s="99"/>
      <c r="B99" s="100" t="s">
        <v>182</v>
      </c>
      <c r="C99" s="129">
        <v>97718</v>
      </c>
      <c r="D99" s="192">
        <v>99453.7</v>
      </c>
      <c r="E99" s="192">
        <v>13739.2</v>
      </c>
      <c r="F99" s="192">
        <v>13659.8</v>
      </c>
      <c r="G99" s="192">
        <v>18739.2</v>
      </c>
      <c r="H99" s="216">
        <f t="shared" si="54"/>
        <v>0.16900000000000001</v>
      </c>
      <c r="I99" s="216">
        <f t="shared" si="39"/>
        <v>1.3640000000000001</v>
      </c>
      <c r="J99" s="217">
        <f t="shared" si="55"/>
        <v>-80714.5</v>
      </c>
      <c r="K99" s="216">
        <f t="shared" si="56"/>
        <v>0.188</v>
      </c>
      <c r="L99" s="118">
        <f t="shared" si="44"/>
        <v>5079.3999999999996</v>
      </c>
    </row>
    <row r="100" spans="1:12" s="1" customFormat="1" ht="49.5" customHeight="1" x14ac:dyDescent="0.2">
      <c r="A100" s="145" t="s">
        <v>239</v>
      </c>
      <c r="B100" s="8" t="s">
        <v>99</v>
      </c>
      <c r="C100" s="101">
        <v>25829.9</v>
      </c>
      <c r="D100" s="6">
        <v>295471.90000000002</v>
      </c>
      <c r="E100" s="6">
        <v>99.5</v>
      </c>
      <c r="F100" s="6">
        <v>1884.9</v>
      </c>
      <c r="G100" s="6">
        <v>99.5</v>
      </c>
      <c r="H100" s="216">
        <f t="shared" si="54"/>
        <v>1E-3</v>
      </c>
      <c r="I100" s="216">
        <f t="shared" si="39"/>
        <v>1</v>
      </c>
      <c r="J100" s="217">
        <f t="shared" si="55"/>
        <v>-295372.40000000002</v>
      </c>
      <c r="K100" s="216">
        <f t="shared" si="56"/>
        <v>0</v>
      </c>
      <c r="L100" s="118">
        <f>G100-F100</f>
        <v>-1785.4</v>
      </c>
    </row>
    <row r="101" spans="1:12" s="1" customFormat="1" x14ac:dyDescent="0.2">
      <c r="A101" s="3" t="s">
        <v>156</v>
      </c>
      <c r="B101" s="8" t="s">
        <v>143</v>
      </c>
      <c r="C101" s="101">
        <f>C103+C106+C105</f>
        <v>6500.2</v>
      </c>
      <c r="D101" s="6">
        <f>D103+D106+D105</f>
        <v>6500.2</v>
      </c>
      <c r="E101" s="6">
        <v>517.6</v>
      </c>
      <c r="F101" s="6">
        <f>F103+F106</f>
        <v>467.5</v>
      </c>
      <c r="G101" s="6">
        <f>G103+G105+G106</f>
        <v>517.6</v>
      </c>
      <c r="H101" s="216">
        <f>G101/$G$204</f>
        <v>5.0000000000000001E-3</v>
      </c>
      <c r="I101" s="216">
        <f t="shared" si="39"/>
        <v>1</v>
      </c>
      <c r="J101" s="217">
        <f>G101-D101</f>
        <v>-5982.6</v>
      </c>
      <c r="K101" s="216">
        <f>G101/D101</f>
        <v>0.08</v>
      </c>
      <c r="L101" s="118">
        <f>G101-F101</f>
        <v>50.1</v>
      </c>
    </row>
    <row r="102" spans="1:12" s="1" customFormat="1" x14ac:dyDescent="0.2">
      <c r="A102" s="3"/>
      <c r="B102" s="7" t="s">
        <v>27</v>
      </c>
      <c r="C102" s="101"/>
      <c r="D102" s="6"/>
      <c r="E102" s="6"/>
      <c r="F102" s="6"/>
      <c r="G102" s="6"/>
      <c r="H102" s="216"/>
      <c r="I102" s="216"/>
      <c r="J102" s="217"/>
      <c r="K102" s="216"/>
      <c r="L102" s="118"/>
    </row>
    <row r="103" spans="1:12" s="40" customFormat="1" ht="40.5" x14ac:dyDescent="0.2">
      <c r="A103" s="15" t="s">
        <v>252</v>
      </c>
      <c r="B103" s="34" t="s">
        <v>158</v>
      </c>
      <c r="C103" s="129">
        <v>2402.1999999999998</v>
      </c>
      <c r="D103" s="192">
        <v>2402.1999999999998</v>
      </c>
      <c r="E103" s="192">
        <v>507.8</v>
      </c>
      <c r="F103" s="192">
        <v>467.5</v>
      </c>
      <c r="G103" s="192">
        <v>507.8</v>
      </c>
      <c r="H103" s="245">
        <f t="shared" ref="H103:H106" si="57">G103/$G$204</f>
        <v>5.0000000000000001E-3</v>
      </c>
      <c r="I103" s="216">
        <f t="shared" si="39"/>
        <v>1</v>
      </c>
      <c r="J103" s="244">
        <f>G103-D103</f>
        <v>-1894.4</v>
      </c>
      <c r="K103" s="245">
        <f>G103/D103</f>
        <v>0.21099999999999999</v>
      </c>
      <c r="L103" s="207">
        <f>G103-F103</f>
        <v>40.299999999999997</v>
      </c>
    </row>
    <row r="104" spans="1:12" s="40" customFormat="1" ht="54" hidden="1" customHeight="1" x14ac:dyDescent="0.2">
      <c r="A104" s="15"/>
      <c r="B104" s="34" t="s">
        <v>158</v>
      </c>
      <c r="C104" s="129">
        <v>0</v>
      </c>
      <c r="D104" s="192">
        <v>0</v>
      </c>
      <c r="E104" s="192"/>
      <c r="F104" s="192">
        <v>0</v>
      </c>
      <c r="G104" s="192">
        <v>0</v>
      </c>
      <c r="H104" s="245">
        <f t="shared" si="57"/>
        <v>0</v>
      </c>
      <c r="I104" s="216" t="str">
        <f t="shared" si="39"/>
        <v>0,0%</v>
      </c>
      <c r="J104" s="244">
        <f>G104-D104</f>
        <v>0</v>
      </c>
      <c r="K104" s="245" t="e">
        <f>G104/D104</f>
        <v>#DIV/0!</v>
      </c>
      <c r="L104" s="207">
        <f>G104-F104</f>
        <v>0</v>
      </c>
    </row>
    <row r="105" spans="1:12" s="40" customFormat="1" ht="54" customHeight="1" x14ac:dyDescent="0.2">
      <c r="A105" s="15" t="s">
        <v>253</v>
      </c>
      <c r="B105" s="34" t="s">
        <v>157</v>
      </c>
      <c r="C105" s="129">
        <v>98</v>
      </c>
      <c r="D105" s="192">
        <v>98</v>
      </c>
      <c r="E105" s="192">
        <v>9.8000000000000007</v>
      </c>
      <c r="F105" s="192">
        <v>0</v>
      </c>
      <c r="G105" s="192">
        <v>9.8000000000000007</v>
      </c>
      <c r="H105" s="245">
        <f t="shared" si="57"/>
        <v>0</v>
      </c>
      <c r="I105" s="216">
        <f t="shared" si="39"/>
        <v>1</v>
      </c>
      <c r="J105" s="244">
        <f>G105-D105</f>
        <v>-88.2</v>
      </c>
      <c r="K105" s="245">
        <f>G105/D105</f>
        <v>0.1</v>
      </c>
      <c r="L105" s="207">
        <f>G105-F105</f>
        <v>9.8000000000000007</v>
      </c>
    </row>
    <row r="106" spans="1:12" s="40" customFormat="1" ht="23.25" customHeight="1" x14ac:dyDescent="0.2">
      <c r="A106" s="15" t="s">
        <v>254</v>
      </c>
      <c r="B106" s="34" t="s">
        <v>222</v>
      </c>
      <c r="C106" s="129">
        <v>4000</v>
      </c>
      <c r="D106" s="192">
        <v>4000</v>
      </c>
      <c r="E106" s="192">
        <v>0</v>
      </c>
      <c r="F106" s="192">
        <v>0</v>
      </c>
      <c r="G106" s="192">
        <v>0</v>
      </c>
      <c r="H106" s="245">
        <f t="shared" si="57"/>
        <v>0</v>
      </c>
      <c r="I106" s="216" t="str">
        <f t="shared" si="39"/>
        <v>0,0%</v>
      </c>
      <c r="J106" s="244">
        <f>G106-D106</f>
        <v>-4000</v>
      </c>
      <c r="K106" s="245">
        <f>G106/D106</f>
        <v>0</v>
      </c>
      <c r="L106" s="207">
        <f>G106-F106</f>
        <v>0</v>
      </c>
    </row>
    <row r="107" spans="1:12" s="1" customFormat="1" x14ac:dyDescent="0.2">
      <c r="A107" s="116"/>
      <c r="B107" s="136" t="s">
        <v>138</v>
      </c>
      <c r="C107" s="108"/>
      <c r="D107" s="6"/>
      <c r="E107" s="6"/>
      <c r="F107" s="6"/>
      <c r="G107" s="6"/>
      <c r="H107" s="216"/>
      <c r="I107" s="216"/>
      <c r="J107" s="217"/>
      <c r="K107" s="216"/>
      <c r="L107" s="118"/>
    </row>
    <row r="108" spans="1:12" s="1" customFormat="1" x14ac:dyDescent="0.2">
      <c r="A108" s="116"/>
      <c r="B108" s="115" t="s">
        <v>159</v>
      </c>
      <c r="C108" s="108">
        <v>58068.6</v>
      </c>
      <c r="D108" s="6">
        <v>301542.90000000002</v>
      </c>
      <c r="E108" s="6">
        <v>955.2</v>
      </c>
      <c r="F108" s="6">
        <v>52584.1</v>
      </c>
      <c r="G108" s="6">
        <v>955.2</v>
      </c>
      <c r="H108" s="216">
        <f t="shared" ref="H108:H110" si="58">G108/$G$204</f>
        <v>8.9999999999999993E-3</v>
      </c>
      <c r="I108" s="216">
        <f t="shared" si="39"/>
        <v>1</v>
      </c>
      <c r="J108" s="217">
        <f>G108-D108</f>
        <v>-300587.7</v>
      </c>
      <c r="K108" s="216">
        <f>G108/D108</f>
        <v>3.0000000000000001E-3</v>
      </c>
      <c r="L108" s="118">
        <f t="shared" si="44"/>
        <v>-51628.9</v>
      </c>
    </row>
    <row r="109" spans="1:12" s="24" customFormat="1" x14ac:dyDescent="0.2">
      <c r="A109" s="76" t="s">
        <v>22</v>
      </c>
      <c r="B109" s="82" t="s">
        <v>8</v>
      </c>
      <c r="C109" s="80">
        <f>C110+C129+C145+C126</f>
        <v>140063.5</v>
      </c>
      <c r="D109" s="80">
        <f>D110+D129+D145+D126</f>
        <v>145015.70000000001</v>
      </c>
      <c r="E109" s="80">
        <f>E110+E129+E145+E126</f>
        <v>28383.7</v>
      </c>
      <c r="F109" s="80">
        <f>F110+F129+F145+F126</f>
        <v>19310.599999999999</v>
      </c>
      <c r="G109" s="80">
        <f>G110+G129+G145</f>
        <v>28383.7</v>
      </c>
      <c r="H109" s="78">
        <f t="shared" si="58"/>
        <v>0.25700000000000001</v>
      </c>
      <c r="I109" s="89">
        <f t="shared" si="39"/>
        <v>1</v>
      </c>
      <c r="J109" s="79">
        <f>G109-D109</f>
        <v>-116632</v>
      </c>
      <c r="K109" s="78">
        <f>G109/D109</f>
        <v>0.19600000000000001</v>
      </c>
      <c r="L109" s="80">
        <f t="shared" si="44"/>
        <v>9073.1</v>
      </c>
    </row>
    <row r="110" spans="1:12" x14ac:dyDescent="0.2">
      <c r="A110" s="15" t="s">
        <v>57</v>
      </c>
      <c r="B110" s="33" t="s">
        <v>73</v>
      </c>
      <c r="C110" s="129">
        <f>C112+C114+C115+C116+C124+C123</f>
        <v>28082.5</v>
      </c>
      <c r="D110" s="192">
        <f>D112+D114+D115+D116+D124+D123+D125+D113</f>
        <v>33034.699999999997</v>
      </c>
      <c r="E110" s="192">
        <f>E112+E114+E115+E116+E124+E123+E125+E113</f>
        <v>6193.3</v>
      </c>
      <c r="F110" s="192">
        <f>F112+F114+F115+F116+F124+F123+F113</f>
        <v>843.5</v>
      </c>
      <c r="G110" s="192">
        <f>G112+G114+G115+G116+G123+G124+G125+G113</f>
        <v>6193.3</v>
      </c>
      <c r="H110" s="216">
        <f t="shared" si="58"/>
        <v>5.6000000000000001E-2</v>
      </c>
      <c r="I110" s="216">
        <f t="shared" si="39"/>
        <v>1</v>
      </c>
      <c r="J110" s="217">
        <f>G110-D110</f>
        <v>-26841.4</v>
      </c>
      <c r="K110" s="216">
        <f>G110/D110</f>
        <v>0.187</v>
      </c>
      <c r="L110" s="118">
        <f t="shared" si="44"/>
        <v>5349.8</v>
      </c>
    </row>
    <row r="111" spans="1:12" x14ac:dyDescent="0.2">
      <c r="A111" s="15"/>
      <c r="B111" s="33" t="s">
        <v>205</v>
      </c>
      <c r="C111" s="131"/>
      <c r="D111" s="193"/>
      <c r="E111" s="193"/>
      <c r="F111" s="193"/>
      <c r="G111" s="193"/>
      <c r="H111" s="216"/>
      <c r="I111" s="216"/>
      <c r="J111" s="217"/>
      <c r="K111" s="216"/>
      <c r="L111" s="118"/>
    </row>
    <row r="112" spans="1:12" ht="40.5" x14ac:dyDescent="0.2">
      <c r="A112" s="15" t="s">
        <v>263</v>
      </c>
      <c r="B112" s="34" t="s">
        <v>75</v>
      </c>
      <c r="C112" s="129">
        <v>613.6</v>
      </c>
      <c r="D112" s="192">
        <v>613.6</v>
      </c>
      <c r="E112" s="192">
        <v>0</v>
      </c>
      <c r="F112" s="192">
        <v>0</v>
      </c>
      <c r="G112" s="192">
        <v>0</v>
      </c>
      <c r="H112" s="216">
        <f t="shared" ref="H112:H116" si="59">G112/$G$204</f>
        <v>0</v>
      </c>
      <c r="I112" s="216" t="str">
        <f t="shared" si="39"/>
        <v>0,0%</v>
      </c>
      <c r="J112" s="217">
        <f>G112-D112</f>
        <v>-613.6</v>
      </c>
      <c r="K112" s="216">
        <f>G112/D112</f>
        <v>0</v>
      </c>
      <c r="L112" s="118">
        <f t="shared" si="44"/>
        <v>0</v>
      </c>
    </row>
    <row r="113" spans="1:12" ht="27" x14ac:dyDescent="0.2">
      <c r="A113" s="15" t="s">
        <v>264</v>
      </c>
      <c r="B113" s="34" t="s">
        <v>228</v>
      </c>
      <c r="C113" s="129">
        <v>0</v>
      </c>
      <c r="D113" s="192">
        <v>73.599999999999994</v>
      </c>
      <c r="E113" s="192">
        <v>73.599999999999994</v>
      </c>
      <c r="F113" s="192">
        <v>0</v>
      </c>
      <c r="G113" s="192">
        <v>73.599999999999994</v>
      </c>
      <c r="H113" s="216">
        <f t="shared" si="59"/>
        <v>1E-3</v>
      </c>
      <c r="I113" s="216">
        <f t="shared" si="39"/>
        <v>1</v>
      </c>
      <c r="J113" s="217">
        <f>G113-D113</f>
        <v>0</v>
      </c>
      <c r="K113" s="216">
        <v>0</v>
      </c>
      <c r="L113" s="118">
        <f t="shared" si="44"/>
        <v>73.599999999999994</v>
      </c>
    </row>
    <row r="114" spans="1:12" ht="27" x14ac:dyDescent="0.2">
      <c r="A114" s="15" t="s">
        <v>255</v>
      </c>
      <c r="B114" s="34" t="s">
        <v>160</v>
      </c>
      <c r="C114" s="129">
        <v>2900</v>
      </c>
      <c r="D114" s="192">
        <v>2900</v>
      </c>
      <c r="E114" s="192">
        <v>0</v>
      </c>
      <c r="F114" s="192">
        <v>0</v>
      </c>
      <c r="G114" s="192">
        <v>0</v>
      </c>
      <c r="H114" s="216">
        <f t="shared" si="59"/>
        <v>0</v>
      </c>
      <c r="I114" s="216" t="str">
        <f t="shared" si="39"/>
        <v>0,0%</v>
      </c>
      <c r="J114" s="217">
        <f>G114-D114</f>
        <v>-2900</v>
      </c>
      <c r="K114" s="216">
        <f>G114/D114</f>
        <v>0</v>
      </c>
      <c r="L114" s="118">
        <f t="shared" ref="L114" si="60">G114-F114</f>
        <v>0</v>
      </c>
    </row>
    <row r="115" spans="1:12" x14ac:dyDescent="0.2">
      <c r="A115" s="15" t="s">
        <v>211</v>
      </c>
      <c r="B115" s="34" t="s">
        <v>190</v>
      </c>
      <c r="C115" s="129">
        <v>17700.5</v>
      </c>
      <c r="D115" s="192">
        <v>19680.599999999999</v>
      </c>
      <c r="E115" s="192">
        <v>1682.4</v>
      </c>
      <c r="F115" s="192">
        <v>678.2</v>
      </c>
      <c r="G115" s="192">
        <v>1682.4</v>
      </c>
      <c r="H115" s="216">
        <f t="shared" si="59"/>
        <v>1.4999999999999999E-2</v>
      </c>
      <c r="I115" s="216">
        <f t="shared" si="39"/>
        <v>1</v>
      </c>
      <c r="J115" s="217">
        <f>G115-D115</f>
        <v>-17998.2</v>
      </c>
      <c r="K115" s="216">
        <f>G115/D115</f>
        <v>8.5000000000000006E-2</v>
      </c>
      <c r="L115" s="118">
        <f t="shared" ref="L115" si="61">G115-F115</f>
        <v>1004.2</v>
      </c>
    </row>
    <row r="116" spans="1:12" x14ac:dyDescent="0.2">
      <c r="A116" s="15" t="s">
        <v>256</v>
      </c>
      <c r="B116" s="34" t="s">
        <v>210</v>
      </c>
      <c r="C116" s="114">
        <f>C118</f>
        <v>3173.5</v>
      </c>
      <c r="D116" s="192">
        <f>D118</f>
        <v>3173.5</v>
      </c>
      <c r="E116" s="192">
        <v>559.6</v>
      </c>
      <c r="F116" s="192">
        <v>165.3</v>
      </c>
      <c r="G116" s="192">
        <v>559.6</v>
      </c>
      <c r="H116" s="216">
        <f t="shared" si="59"/>
        <v>5.0000000000000001E-3</v>
      </c>
      <c r="I116" s="216">
        <f t="shared" si="39"/>
        <v>1</v>
      </c>
      <c r="J116" s="217">
        <f>G116-D116</f>
        <v>-2613.9</v>
      </c>
      <c r="K116" s="216">
        <f>G116/D116</f>
        <v>0.17599999999999999</v>
      </c>
      <c r="L116" s="118">
        <f t="shared" ref="L116:L122" si="62">G116-F116</f>
        <v>394.3</v>
      </c>
    </row>
    <row r="117" spans="1:12" x14ac:dyDescent="0.2">
      <c r="A117" s="15"/>
      <c r="B117" s="160" t="s">
        <v>205</v>
      </c>
      <c r="C117" s="114"/>
      <c r="D117" s="192"/>
      <c r="E117" s="192"/>
      <c r="F117" s="192"/>
      <c r="G117" s="192"/>
      <c r="H117" s="216"/>
      <c r="I117" s="216"/>
      <c r="J117" s="217"/>
      <c r="K117" s="216"/>
      <c r="L117" s="118"/>
    </row>
    <row r="118" spans="1:12" ht="40.5" x14ac:dyDescent="0.2">
      <c r="A118" s="15"/>
      <c r="B118" s="34" t="s">
        <v>214</v>
      </c>
      <c r="C118" s="129">
        <f>C119+C120</f>
        <v>3173.5</v>
      </c>
      <c r="D118" s="192">
        <v>3173.5</v>
      </c>
      <c r="E118" s="192">
        <v>559.6</v>
      </c>
      <c r="F118" s="192">
        <v>165.3</v>
      </c>
      <c r="G118" s="192">
        <f>G119+G120</f>
        <v>559.6</v>
      </c>
      <c r="H118" s="216">
        <f t="shared" ref="H118:H120" si="63">G118/$G$204</f>
        <v>5.0000000000000001E-3</v>
      </c>
      <c r="I118" s="216">
        <f t="shared" si="39"/>
        <v>1</v>
      </c>
      <c r="J118" s="217">
        <f>G118-D118</f>
        <v>-2613.9</v>
      </c>
      <c r="K118" s="216">
        <f>IF(G118=0,"0,0%", G118/D118)</f>
        <v>0.17599999999999999</v>
      </c>
      <c r="L118" s="118">
        <f t="shared" si="62"/>
        <v>394.3</v>
      </c>
    </row>
    <row r="119" spans="1:12" ht="40.5" x14ac:dyDescent="0.2">
      <c r="A119" s="15" t="s">
        <v>209</v>
      </c>
      <c r="B119" s="156" t="s">
        <v>104</v>
      </c>
      <c r="C119" s="129">
        <v>3057</v>
      </c>
      <c r="D119" s="192">
        <v>2963</v>
      </c>
      <c r="E119" s="192">
        <v>350.1</v>
      </c>
      <c r="F119" s="192">
        <v>165.3</v>
      </c>
      <c r="G119" s="192">
        <v>350.1</v>
      </c>
      <c r="H119" s="216">
        <f t="shared" si="63"/>
        <v>3.0000000000000001E-3</v>
      </c>
      <c r="I119" s="216">
        <f t="shared" si="39"/>
        <v>1</v>
      </c>
      <c r="J119" s="217">
        <f>G119-D119</f>
        <v>-2612.9</v>
      </c>
      <c r="K119" s="216">
        <f>G119/D119</f>
        <v>0.11799999999999999</v>
      </c>
      <c r="L119" s="118">
        <f t="shared" si="62"/>
        <v>184.8</v>
      </c>
    </row>
    <row r="120" spans="1:12" x14ac:dyDescent="0.2">
      <c r="A120" s="15" t="s">
        <v>257</v>
      </c>
      <c r="B120" s="156" t="s">
        <v>105</v>
      </c>
      <c r="C120" s="129">
        <v>116.5</v>
      </c>
      <c r="D120" s="192">
        <v>210.5</v>
      </c>
      <c r="E120" s="192">
        <v>209.5</v>
      </c>
      <c r="F120" s="192">
        <v>0</v>
      </c>
      <c r="G120" s="192">
        <v>209.5</v>
      </c>
      <c r="H120" s="216">
        <f t="shared" si="63"/>
        <v>2E-3</v>
      </c>
      <c r="I120" s="216">
        <f t="shared" ref="I120:I183" si="64">IF(E120=0,"0,0%",G120/E120)</f>
        <v>1</v>
      </c>
      <c r="J120" s="217">
        <f>G120-D120</f>
        <v>-1</v>
      </c>
      <c r="K120" s="217">
        <f>H120-E120</f>
        <v>-209.5</v>
      </c>
      <c r="L120" s="118">
        <f t="shared" si="62"/>
        <v>209.5</v>
      </c>
    </row>
    <row r="121" spans="1:12" x14ac:dyDescent="0.2">
      <c r="A121" s="99"/>
      <c r="B121" s="162" t="s">
        <v>221</v>
      </c>
      <c r="C121" s="129"/>
      <c r="D121" s="192"/>
      <c r="E121" s="192"/>
      <c r="F121" s="192"/>
      <c r="G121" s="192"/>
      <c r="H121" s="216"/>
      <c r="I121" s="216"/>
      <c r="J121" s="217"/>
      <c r="K121" s="216"/>
      <c r="L121" s="118"/>
    </row>
    <row r="122" spans="1:12" x14ac:dyDescent="0.2">
      <c r="A122" s="99"/>
      <c r="B122" s="100" t="s">
        <v>109</v>
      </c>
      <c r="C122" s="129">
        <v>3173.5</v>
      </c>
      <c r="D122" s="192">
        <v>3173.5</v>
      </c>
      <c r="E122" s="192">
        <v>559.6</v>
      </c>
      <c r="F122" s="192">
        <v>165.3</v>
      </c>
      <c r="G122" s="192">
        <v>559.6</v>
      </c>
      <c r="H122" s="216">
        <f>G122/$G$204</f>
        <v>5.0000000000000001E-3</v>
      </c>
      <c r="I122" s="216">
        <f t="shared" si="64"/>
        <v>1</v>
      </c>
      <c r="J122" s="217">
        <f t="shared" ref="J122:J126" si="65">G122-D122</f>
        <v>-2613.9</v>
      </c>
      <c r="K122" s="216">
        <f t="shared" ref="K122:K126" si="66">G122/D122</f>
        <v>0.17599999999999999</v>
      </c>
      <c r="L122" s="118">
        <f t="shared" si="62"/>
        <v>394.3</v>
      </c>
    </row>
    <row r="123" spans="1:12" ht="27" x14ac:dyDescent="0.2">
      <c r="A123" s="15" t="s">
        <v>236</v>
      </c>
      <c r="B123" s="34" t="s">
        <v>208</v>
      </c>
      <c r="C123" s="129">
        <v>1000</v>
      </c>
      <c r="D123" s="192">
        <v>3708.1</v>
      </c>
      <c r="E123" s="192">
        <v>3708.1</v>
      </c>
      <c r="F123" s="192">
        <v>0</v>
      </c>
      <c r="G123" s="192">
        <v>3708.1</v>
      </c>
      <c r="H123" s="216">
        <f t="shared" ref="H123:H126" si="67">G123/$G$204</f>
        <v>3.4000000000000002E-2</v>
      </c>
      <c r="I123" s="216">
        <f t="shared" si="64"/>
        <v>1</v>
      </c>
      <c r="J123" s="217">
        <f t="shared" si="65"/>
        <v>0</v>
      </c>
      <c r="K123" s="216">
        <f t="shared" si="66"/>
        <v>1</v>
      </c>
      <c r="L123" s="118">
        <f t="shared" ref="L123" si="68">G123-F123</f>
        <v>3708.1</v>
      </c>
    </row>
    <row r="124" spans="1:12" ht="27" x14ac:dyDescent="0.2">
      <c r="A124" s="15" t="s">
        <v>206</v>
      </c>
      <c r="B124" s="34" t="s">
        <v>207</v>
      </c>
      <c r="C124" s="129">
        <v>2694.9</v>
      </c>
      <c r="D124" s="192">
        <v>2715.7</v>
      </c>
      <c r="E124" s="192">
        <v>0</v>
      </c>
      <c r="F124" s="192">
        <v>0</v>
      </c>
      <c r="G124" s="192">
        <v>0</v>
      </c>
      <c r="H124" s="216">
        <f t="shared" si="67"/>
        <v>0</v>
      </c>
      <c r="I124" s="216" t="str">
        <f t="shared" si="64"/>
        <v>0,0%</v>
      </c>
      <c r="J124" s="217">
        <f t="shared" si="65"/>
        <v>-2715.7</v>
      </c>
      <c r="K124" s="216">
        <f t="shared" si="66"/>
        <v>0</v>
      </c>
      <c r="L124" s="118">
        <f t="shared" ref="L124:L126" si="69">G124-F124</f>
        <v>0</v>
      </c>
    </row>
    <row r="125" spans="1:12" x14ac:dyDescent="0.2">
      <c r="A125" s="15" t="s">
        <v>227</v>
      </c>
      <c r="B125" s="34" t="s">
        <v>226</v>
      </c>
      <c r="C125" s="129">
        <v>0</v>
      </c>
      <c r="D125" s="192">
        <v>169.6</v>
      </c>
      <c r="E125" s="192">
        <v>169.6</v>
      </c>
      <c r="F125" s="192">
        <v>0</v>
      </c>
      <c r="G125" s="192">
        <v>169.6</v>
      </c>
      <c r="H125" s="216">
        <f t="shared" si="67"/>
        <v>2E-3</v>
      </c>
      <c r="I125" s="216">
        <f t="shared" si="64"/>
        <v>1</v>
      </c>
      <c r="J125" s="217">
        <f t="shared" si="65"/>
        <v>0</v>
      </c>
      <c r="K125" s="216">
        <f t="shared" si="66"/>
        <v>1</v>
      </c>
      <c r="L125" s="118">
        <f t="shared" si="69"/>
        <v>169.6</v>
      </c>
    </row>
    <row r="126" spans="1:12" s="266" customFormat="1" hidden="1" x14ac:dyDescent="0.2">
      <c r="A126" s="264" t="s">
        <v>161</v>
      </c>
      <c r="B126" s="267" t="s">
        <v>162</v>
      </c>
      <c r="C126" s="171">
        <v>0</v>
      </c>
      <c r="D126" s="171">
        <v>0</v>
      </c>
      <c r="E126" s="171"/>
      <c r="F126" s="171">
        <v>0</v>
      </c>
      <c r="G126" s="171">
        <v>9.1999999999999993</v>
      </c>
      <c r="H126" s="178">
        <f t="shared" si="67"/>
        <v>0</v>
      </c>
      <c r="I126" s="216" t="str">
        <f t="shared" si="64"/>
        <v>0,0%</v>
      </c>
      <c r="J126" s="185">
        <f t="shared" si="65"/>
        <v>9.1999999999999993</v>
      </c>
      <c r="K126" s="178" t="e">
        <f t="shared" si="66"/>
        <v>#DIV/0!</v>
      </c>
      <c r="L126" s="172">
        <f t="shared" si="69"/>
        <v>9.1999999999999993</v>
      </c>
    </row>
    <row r="127" spans="1:12" ht="13.5" hidden="1" customHeight="1" x14ac:dyDescent="0.2">
      <c r="A127" s="15"/>
      <c r="B127" s="9" t="s">
        <v>27</v>
      </c>
      <c r="C127" s="132"/>
      <c r="D127" s="191"/>
      <c r="E127" s="191"/>
      <c r="F127" s="172"/>
      <c r="G127" s="6"/>
      <c r="H127" s="216"/>
      <c r="I127" s="216" t="str">
        <f t="shared" si="64"/>
        <v>0,0%</v>
      </c>
      <c r="J127" s="217"/>
      <c r="K127" s="216"/>
      <c r="L127" s="118"/>
    </row>
    <row r="128" spans="1:12" ht="13.5" hidden="1" customHeight="1" x14ac:dyDescent="0.2">
      <c r="A128" s="15"/>
      <c r="B128" s="8" t="s">
        <v>101</v>
      </c>
      <c r="C128" s="102"/>
      <c r="D128" s="191"/>
      <c r="E128" s="191"/>
      <c r="F128" s="172"/>
      <c r="G128" s="6"/>
      <c r="H128" s="216">
        <f>G128/$G$204</f>
        <v>0</v>
      </c>
      <c r="I128" s="216" t="str">
        <f t="shared" si="64"/>
        <v>0,0%</v>
      </c>
      <c r="J128" s="217">
        <f>G128-D128</f>
        <v>0</v>
      </c>
      <c r="K128" s="216" t="e">
        <f>G128/D128</f>
        <v>#DIV/0!</v>
      </c>
      <c r="L128" s="118">
        <f t="shared" ref="L128" si="70">G128-F128</f>
        <v>0</v>
      </c>
    </row>
    <row r="129" spans="1:12" x14ac:dyDescent="0.2">
      <c r="A129" s="15" t="s">
        <v>43</v>
      </c>
      <c r="B129" s="9" t="s">
        <v>44</v>
      </c>
      <c r="C129" s="102">
        <f>C131+C132+C133+C134+C135</f>
        <v>110942.7</v>
      </c>
      <c r="D129" s="191">
        <f>D131+D132+D133+D134+D135</f>
        <v>110942.7</v>
      </c>
      <c r="E129" s="191">
        <v>22013.3</v>
      </c>
      <c r="F129" s="191">
        <f>F131+F132+F133+F134+F135+F136</f>
        <v>18260.400000000001</v>
      </c>
      <c r="G129" s="191">
        <f>G131+G132+G133</f>
        <v>22013.3</v>
      </c>
      <c r="H129" s="216">
        <f>G129/$G$204</f>
        <v>0.19900000000000001</v>
      </c>
      <c r="I129" s="216">
        <f t="shared" si="64"/>
        <v>1</v>
      </c>
      <c r="J129" s="217">
        <f>G129-D129</f>
        <v>-88929.4</v>
      </c>
      <c r="K129" s="216">
        <f>G129/D129</f>
        <v>0.19800000000000001</v>
      </c>
      <c r="L129" s="118">
        <f t="shared" si="44"/>
        <v>3752.9</v>
      </c>
    </row>
    <row r="130" spans="1:12" x14ac:dyDescent="0.2">
      <c r="A130" s="15"/>
      <c r="B130" s="9" t="s">
        <v>27</v>
      </c>
      <c r="C130" s="132"/>
      <c r="D130" s="191"/>
      <c r="E130" s="191"/>
      <c r="F130" s="6"/>
      <c r="G130" s="6"/>
      <c r="H130" s="216"/>
      <c r="I130" s="216"/>
      <c r="J130" s="217"/>
      <c r="K130" s="216"/>
      <c r="L130" s="118"/>
    </row>
    <row r="131" spans="1:12" x14ac:dyDescent="0.2">
      <c r="A131" s="15" t="s">
        <v>259</v>
      </c>
      <c r="B131" s="8" t="s">
        <v>101</v>
      </c>
      <c r="C131" s="102">
        <v>61524.5</v>
      </c>
      <c r="D131" s="191">
        <v>61524.5</v>
      </c>
      <c r="E131" s="191">
        <v>18536.7</v>
      </c>
      <c r="F131" s="6">
        <v>13661.8</v>
      </c>
      <c r="G131" s="6">
        <v>18536.7</v>
      </c>
      <c r="H131" s="216">
        <f t="shared" ref="H131:H137" si="71">G131/$G$204</f>
        <v>0.16800000000000001</v>
      </c>
      <c r="I131" s="216">
        <f t="shared" si="64"/>
        <v>1</v>
      </c>
      <c r="J131" s="217">
        <f t="shared" ref="J131:J138" si="72">G131-D131</f>
        <v>-42987.8</v>
      </c>
      <c r="K131" s="216">
        <f>IF(G131=0,"0,0%",G131/D131)</f>
        <v>0.30099999999999999</v>
      </c>
      <c r="L131" s="118">
        <f t="shared" si="44"/>
        <v>4874.8999999999996</v>
      </c>
    </row>
    <row r="132" spans="1:12" x14ac:dyDescent="0.2">
      <c r="A132" s="15" t="s">
        <v>256</v>
      </c>
      <c r="B132" s="8" t="s">
        <v>102</v>
      </c>
      <c r="C132" s="102">
        <v>39779.599999999999</v>
      </c>
      <c r="D132" s="191">
        <v>39779.599999999999</v>
      </c>
      <c r="E132" s="191">
        <v>2383.4</v>
      </c>
      <c r="F132" s="6">
        <v>0</v>
      </c>
      <c r="G132" s="6">
        <v>2383.4</v>
      </c>
      <c r="H132" s="216">
        <f t="shared" si="71"/>
        <v>2.1999999999999999E-2</v>
      </c>
      <c r="I132" s="216">
        <f t="shared" si="64"/>
        <v>1</v>
      </c>
      <c r="J132" s="217">
        <f t="shared" si="72"/>
        <v>-37396.199999999997</v>
      </c>
      <c r="K132" s="216">
        <f>IF(G132=0,"0,0%",G132/D132)</f>
        <v>0.06</v>
      </c>
      <c r="L132" s="118">
        <f t="shared" si="44"/>
        <v>2383.4</v>
      </c>
    </row>
    <row r="133" spans="1:12" x14ac:dyDescent="0.2">
      <c r="A133" s="15" t="s">
        <v>258</v>
      </c>
      <c r="B133" s="8" t="s">
        <v>103</v>
      </c>
      <c r="C133" s="102">
        <v>9638.6</v>
      </c>
      <c r="D133" s="191">
        <v>9638.6</v>
      </c>
      <c r="E133" s="191">
        <v>1093.2</v>
      </c>
      <c r="F133" s="6">
        <v>400</v>
      </c>
      <c r="G133" s="6">
        <v>1093.2</v>
      </c>
      <c r="H133" s="216">
        <f t="shared" si="71"/>
        <v>0.01</v>
      </c>
      <c r="I133" s="216">
        <f t="shared" si="64"/>
        <v>1</v>
      </c>
      <c r="J133" s="217">
        <f t="shared" si="72"/>
        <v>-8545.4</v>
      </c>
      <c r="K133" s="216">
        <f>IF(G133=0,"0,0%",G133/D133)</f>
        <v>0.113</v>
      </c>
      <c r="L133" s="118">
        <f t="shared" si="44"/>
        <v>693.2</v>
      </c>
    </row>
    <row r="134" spans="1:12" s="266" customFormat="1" hidden="1" x14ac:dyDescent="0.2">
      <c r="A134" s="264"/>
      <c r="B134" s="265" t="s">
        <v>212</v>
      </c>
      <c r="C134" s="171">
        <v>0</v>
      </c>
      <c r="D134" s="171">
        <v>0</v>
      </c>
      <c r="E134" s="171"/>
      <c r="F134" s="172">
        <v>0</v>
      </c>
      <c r="G134" s="172">
        <v>65</v>
      </c>
      <c r="H134" s="178">
        <f t="shared" si="71"/>
        <v>1E-3</v>
      </c>
      <c r="I134" s="216" t="str">
        <f t="shared" si="64"/>
        <v>0,0%</v>
      </c>
      <c r="J134" s="185">
        <f t="shared" si="72"/>
        <v>65</v>
      </c>
      <c r="K134" s="178" t="e">
        <f>IF(G134=0,"0,0%",G134/D134)</f>
        <v>#DIV/0!</v>
      </c>
      <c r="L134" s="172">
        <f t="shared" si="44"/>
        <v>65</v>
      </c>
    </row>
    <row r="135" spans="1:12" s="266" customFormat="1" ht="27" hidden="1" x14ac:dyDescent="0.2">
      <c r="A135" s="264"/>
      <c r="B135" s="265" t="s">
        <v>213</v>
      </c>
      <c r="C135" s="171">
        <v>0</v>
      </c>
      <c r="D135" s="171">
        <v>0</v>
      </c>
      <c r="E135" s="171"/>
      <c r="F135" s="172">
        <v>500</v>
      </c>
      <c r="G135" s="172">
        <v>2729.5</v>
      </c>
      <c r="H135" s="178">
        <f t="shared" si="71"/>
        <v>2.5000000000000001E-2</v>
      </c>
      <c r="I135" s="216" t="str">
        <f t="shared" si="64"/>
        <v>0,0%</v>
      </c>
      <c r="J135" s="185">
        <f t="shared" si="72"/>
        <v>2729.5</v>
      </c>
      <c r="K135" s="178" t="e">
        <f>G135/D135</f>
        <v>#DIV/0!</v>
      </c>
      <c r="L135" s="172">
        <f t="shared" si="44"/>
        <v>2229.5</v>
      </c>
    </row>
    <row r="136" spans="1:12" ht="40.5" x14ac:dyDescent="0.2">
      <c r="A136" s="15" t="s">
        <v>256</v>
      </c>
      <c r="B136" s="156" t="s">
        <v>215</v>
      </c>
      <c r="C136" s="102">
        <f>C137+C138</f>
        <v>39779.599999999999</v>
      </c>
      <c r="D136" s="191">
        <f>D137+D138</f>
        <v>39779.599999999999</v>
      </c>
      <c r="E136" s="191">
        <v>2383.4</v>
      </c>
      <c r="F136" s="191">
        <f>F137+F138</f>
        <v>3698.6</v>
      </c>
      <c r="G136" s="191">
        <f>G137+G138</f>
        <v>2383.4</v>
      </c>
      <c r="H136" s="216">
        <f t="shared" si="71"/>
        <v>2.1999999999999999E-2</v>
      </c>
      <c r="I136" s="216">
        <f t="shared" si="64"/>
        <v>1</v>
      </c>
      <c r="J136" s="217">
        <f t="shared" si="72"/>
        <v>-37396.199999999997</v>
      </c>
      <c r="K136" s="216">
        <f>G136/D136</f>
        <v>0.06</v>
      </c>
      <c r="L136" s="118">
        <f t="shared" si="44"/>
        <v>-1315.2</v>
      </c>
    </row>
    <row r="137" spans="1:12" ht="40.5" x14ac:dyDescent="0.2">
      <c r="A137" s="16">
        <v>611</v>
      </c>
      <c r="B137" s="8" t="s">
        <v>104</v>
      </c>
      <c r="C137" s="102">
        <v>38161.199999999997</v>
      </c>
      <c r="D137" s="191">
        <v>38425</v>
      </c>
      <c r="E137" s="191">
        <v>1810.9</v>
      </c>
      <c r="F137" s="191">
        <v>3654.8</v>
      </c>
      <c r="G137" s="191">
        <v>1810.9</v>
      </c>
      <c r="H137" s="216">
        <f t="shared" si="71"/>
        <v>1.6E-2</v>
      </c>
      <c r="I137" s="216">
        <f t="shared" si="64"/>
        <v>1</v>
      </c>
      <c r="J137" s="217">
        <f t="shared" si="72"/>
        <v>-36614.1</v>
      </c>
      <c r="K137" s="216">
        <f>G137/D137</f>
        <v>4.7E-2</v>
      </c>
      <c r="L137" s="118">
        <f t="shared" si="44"/>
        <v>-1843.9</v>
      </c>
    </row>
    <row r="138" spans="1:12" x14ac:dyDescent="0.2">
      <c r="A138" s="16">
        <v>612</v>
      </c>
      <c r="B138" s="8" t="s">
        <v>105</v>
      </c>
      <c r="C138" s="102">
        <v>1618.4</v>
      </c>
      <c r="D138" s="191">
        <v>1354.6</v>
      </c>
      <c r="E138" s="191">
        <v>572.5</v>
      </c>
      <c r="F138" s="6">
        <v>43.8</v>
      </c>
      <c r="G138" s="6">
        <v>572.5</v>
      </c>
      <c r="H138" s="216">
        <f>G138/$G$204</f>
        <v>5.0000000000000001E-3</v>
      </c>
      <c r="I138" s="216">
        <f t="shared" si="64"/>
        <v>1</v>
      </c>
      <c r="J138" s="217">
        <f t="shared" si="72"/>
        <v>-782.1</v>
      </c>
      <c r="K138" s="216">
        <f>G138/D138</f>
        <v>0.42299999999999999</v>
      </c>
      <c r="L138" s="118">
        <f>G138-F138</f>
        <v>528.70000000000005</v>
      </c>
    </row>
    <row r="139" spans="1:12" x14ac:dyDescent="0.2">
      <c r="A139" s="106"/>
      <c r="B139" s="107" t="s">
        <v>221</v>
      </c>
      <c r="C139" s="112"/>
      <c r="D139" s="112"/>
      <c r="E139" s="112"/>
      <c r="F139" s="108"/>
      <c r="G139" s="108"/>
      <c r="H139" s="218"/>
      <c r="I139" s="218"/>
      <c r="J139" s="219"/>
      <c r="K139" s="218"/>
      <c r="L139" s="108"/>
    </row>
    <row r="140" spans="1:12" x14ac:dyDescent="0.2">
      <c r="A140" s="99"/>
      <c r="B140" s="100" t="s">
        <v>106</v>
      </c>
      <c r="C140" s="112">
        <v>11849.9</v>
      </c>
      <c r="D140" s="112">
        <v>11848.5</v>
      </c>
      <c r="E140" s="112">
        <v>2228.1999999999998</v>
      </c>
      <c r="F140" s="108">
        <v>3544.5</v>
      </c>
      <c r="G140" s="108">
        <v>2228.1999999999998</v>
      </c>
      <c r="H140" s="218">
        <f t="shared" ref="H140:H146" si="73">G140/$G$204</f>
        <v>0.02</v>
      </c>
      <c r="I140" s="218">
        <f t="shared" si="64"/>
        <v>1</v>
      </c>
      <c r="J140" s="219">
        <f t="shared" ref="J140:J148" si="74">G140-D140</f>
        <v>-9620.2999999999993</v>
      </c>
      <c r="K140" s="218">
        <f t="shared" ref="K140:K148" si="75">G140/D140</f>
        <v>0.188</v>
      </c>
      <c r="L140" s="108">
        <f t="shared" si="44"/>
        <v>-1316.3</v>
      </c>
    </row>
    <row r="141" spans="1:12" x14ac:dyDescent="0.2">
      <c r="A141" s="99"/>
      <c r="B141" s="100" t="s">
        <v>183</v>
      </c>
      <c r="C141" s="112">
        <v>13.9</v>
      </c>
      <c r="D141" s="112">
        <v>13.9</v>
      </c>
      <c r="E141" s="112">
        <v>0</v>
      </c>
      <c r="F141" s="108">
        <v>0</v>
      </c>
      <c r="G141" s="108">
        <v>0</v>
      </c>
      <c r="H141" s="218">
        <f t="shared" si="73"/>
        <v>0</v>
      </c>
      <c r="I141" s="218" t="str">
        <f t="shared" si="64"/>
        <v>0,0%</v>
      </c>
      <c r="J141" s="219">
        <f t="shared" si="74"/>
        <v>-13.9</v>
      </c>
      <c r="K141" s="218">
        <v>0</v>
      </c>
      <c r="L141" s="108">
        <f t="shared" si="44"/>
        <v>0</v>
      </c>
    </row>
    <row r="142" spans="1:12" x14ac:dyDescent="0.2">
      <c r="A142" s="99"/>
      <c r="B142" s="100" t="s">
        <v>109</v>
      </c>
      <c r="C142" s="112">
        <v>893.4</v>
      </c>
      <c r="D142" s="112">
        <v>893.4</v>
      </c>
      <c r="E142" s="112">
        <v>71.8</v>
      </c>
      <c r="F142" s="108">
        <v>104.8</v>
      </c>
      <c r="G142" s="108">
        <v>71.8</v>
      </c>
      <c r="H142" s="218">
        <f t="shared" si="73"/>
        <v>1E-3</v>
      </c>
      <c r="I142" s="218">
        <f t="shared" si="64"/>
        <v>1</v>
      </c>
      <c r="J142" s="219">
        <f t="shared" si="74"/>
        <v>-821.6</v>
      </c>
      <c r="K142" s="218">
        <f t="shared" si="75"/>
        <v>0.08</v>
      </c>
      <c r="L142" s="108">
        <f t="shared" si="44"/>
        <v>-33</v>
      </c>
    </row>
    <row r="143" spans="1:12" x14ac:dyDescent="0.2">
      <c r="A143" s="99"/>
      <c r="B143" s="100" t="s">
        <v>181</v>
      </c>
      <c r="C143" s="112">
        <v>37.299999999999997</v>
      </c>
      <c r="D143" s="112">
        <v>37.299999999999997</v>
      </c>
      <c r="E143" s="112">
        <v>0</v>
      </c>
      <c r="F143" s="108">
        <v>0</v>
      </c>
      <c r="G143" s="108">
        <v>0</v>
      </c>
      <c r="H143" s="218">
        <f t="shared" si="73"/>
        <v>0</v>
      </c>
      <c r="I143" s="218" t="str">
        <f t="shared" si="64"/>
        <v>0,0%</v>
      </c>
      <c r="J143" s="219">
        <f t="shared" si="74"/>
        <v>-37.299999999999997</v>
      </c>
      <c r="K143" s="218">
        <v>0</v>
      </c>
      <c r="L143" s="108">
        <f t="shared" si="44"/>
        <v>0</v>
      </c>
    </row>
    <row r="144" spans="1:12" x14ac:dyDescent="0.2">
      <c r="A144" s="99"/>
      <c r="B144" s="100" t="s">
        <v>182</v>
      </c>
      <c r="C144" s="112">
        <v>26985.1</v>
      </c>
      <c r="D144" s="112">
        <v>26986.5</v>
      </c>
      <c r="E144" s="112">
        <v>83.4</v>
      </c>
      <c r="F144" s="108">
        <v>49.3</v>
      </c>
      <c r="G144" s="108">
        <v>83.4</v>
      </c>
      <c r="H144" s="218">
        <f t="shared" si="73"/>
        <v>1E-3</v>
      </c>
      <c r="I144" s="218">
        <f t="shared" si="64"/>
        <v>1</v>
      </c>
      <c r="J144" s="219">
        <f t="shared" si="74"/>
        <v>-26903.1</v>
      </c>
      <c r="K144" s="218">
        <f t="shared" si="75"/>
        <v>3.0000000000000001E-3</v>
      </c>
      <c r="L144" s="108">
        <f t="shared" si="44"/>
        <v>34.1</v>
      </c>
    </row>
    <row r="145" spans="1:12" s="1" customFormat="1" ht="27" x14ac:dyDescent="0.2">
      <c r="A145" s="15" t="s">
        <v>58</v>
      </c>
      <c r="B145" s="8" t="s">
        <v>59</v>
      </c>
      <c r="C145" s="102">
        <f>C146</f>
        <v>1038.3</v>
      </c>
      <c r="D145" s="191">
        <f>D146+D148</f>
        <v>1038.3</v>
      </c>
      <c r="E145" s="191">
        <f>E146+E148</f>
        <v>177.1</v>
      </c>
      <c r="F145" s="6">
        <f>F146+F148</f>
        <v>206.7</v>
      </c>
      <c r="G145" s="6">
        <f>G146</f>
        <v>177.1</v>
      </c>
      <c r="H145" s="216">
        <f t="shared" si="73"/>
        <v>2E-3</v>
      </c>
      <c r="I145" s="216">
        <f t="shared" si="64"/>
        <v>1</v>
      </c>
      <c r="J145" s="217">
        <f t="shared" si="74"/>
        <v>-861.2</v>
      </c>
      <c r="K145" s="216">
        <f t="shared" si="75"/>
        <v>0.17100000000000001</v>
      </c>
      <c r="L145" s="118">
        <f t="shared" si="44"/>
        <v>-29.6</v>
      </c>
    </row>
    <row r="146" spans="1:12" s="1" customFormat="1" x14ac:dyDescent="0.2">
      <c r="A146" s="15"/>
      <c r="B146" s="8" t="s">
        <v>191</v>
      </c>
      <c r="C146" s="102">
        <v>1038.3</v>
      </c>
      <c r="D146" s="191">
        <v>1038.3</v>
      </c>
      <c r="E146" s="191">
        <v>177.1</v>
      </c>
      <c r="F146" s="6">
        <v>206.7</v>
      </c>
      <c r="G146" s="6">
        <v>177.1</v>
      </c>
      <c r="H146" s="216">
        <f t="shared" si="73"/>
        <v>2E-3</v>
      </c>
      <c r="I146" s="216">
        <f t="shared" si="64"/>
        <v>1</v>
      </c>
      <c r="J146" s="217">
        <f t="shared" si="74"/>
        <v>-861.2</v>
      </c>
      <c r="K146" s="216">
        <f t="shared" si="75"/>
        <v>0.17100000000000001</v>
      </c>
      <c r="L146" s="118">
        <f t="shared" ref="L146" si="76">G146-F146</f>
        <v>-29.6</v>
      </c>
    </row>
    <row r="147" spans="1:12" s="1" customFormat="1" hidden="1" x14ac:dyDescent="0.2">
      <c r="A147" s="15"/>
      <c r="B147" s="8" t="s">
        <v>194</v>
      </c>
      <c r="C147" s="102">
        <v>0</v>
      </c>
      <c r="D147" s="191">
        <v>0</v>
      </c>
      <c r="E147" s="191"/>
      <c r="F147" s="6">
        <v>0</v>
      </c>
      <c r="G147" s="6">
        <v>0</v>
      </c>
      <c r="H147" s="216">
        <f>G147/$G$204</f>
        <v>0</v>
      </c>
      <c r="I147" s="216" t="str">
        <f t="shared" si="64"/>
        <v>0,0%</v>
      </c>
      <c r="J147" s="217">
        <f t="shared" si="74"/>
        <v>0</v>
      </c>
      <c r="K147" s="216" t="e">
        <f t="shared" si="75"/>
        <v>#DIV/0!</v>
      </c>
      <c r="L147" s="118">
        <f t="shared" ref="L147:L148" si="77">G147-F147</f>
        <v>0</v>
      </c>
    </row>
    <row r="148" spans="1:12" s="268" customFormat="1" ht="27" hidden="1" x14ac:dyDescent="0.2">
      <c r="A148" s="264"/>
      <c r="B148" s="265" t="s">
        <v>237</v>
      </c>
      <c r="C148" s="171">
        <v>0</v>
      </c>
      <c r="D148" s="171">
        <v>0</v>
      </c>
      <c r="E148" s="171"/>
      <c r="F148" s="172">
        <v>0</v>
      </c>
      <c r="G148" s="172">
        <v>4.5999999999999996</v>
      </c>
      <c r="H148" s="178">
        <f t="shared" ref="H148" si="78">G148/$G$204</f>
        <v>0</v>
      </c>
      <c r="I148" s="216" t="str">
        <f t="shared" si="64"/>
        <v>0,0%</v>
      </c>
      <c r="J148" s="185">
        <f t="shared" si="74"/>
        <v>4.5999999999999996</v>
      </c>
      <c r="K148" s="178" t="e">
        <f t="shared" si="75"/>
        <v>#DIV/0!</v>
      </c>
      <c r="L148" s="172">
        <f t="shared" si="77"/>
        <v>4.5999999999999996</v>
      </c>
    </row>
    <row r="149" spans="1:12" x14ac:dyDescent="0.2">
      <c r="A149" s="106"/>
      <c r="B149" s="107" t="s">
        <v>139</v>
      </c>
      <c r="C149" s="107"/>
      <c r="D149" s="6"/>
      <c r="E149" s="6"/>
      <c r="F149" s="6"/>
      <c r="G149" s="6"/>
      <c r="H149" s="216"/>
      <c r="I149" s="216" t="str">
        <f t="shared" si="64"/>
        <v>0,0%</v>
      </c>
      <c r="J149" s="217"/>
      <c r="K149" s="216"/>
      <c r="L149" s="118"/>
    </row>
    <row r="150" spans="1:12" x14ac:dyDescent="0.2">
      <c r="A150" s="99"/>
      <c r="B150" s="100" t="s">
        <v>106</v>
      </c>
      <c r="C150" s="101">
        <f>C140</f>
        <v>11849.9</v>
      </c>
      <c r="D150" s="6">
        <f>D140</f>
        <v>11848.5</v>
      </c>
      <c r="E150" s="6">
        <f>E140</f>
        <v>2228.1999999999998</v>
      </c>
      <c r="F150" s="6">
        <v>3544.5</v>
      </c>
      <c r="G150" s="6">
        <f t="shared" ref="G150" si="79">G140</f>
        <v>2228.1999999999998</v>
      </c>
      <c r="H150" s="216">
        <f t="shared" ref="H150:H156" si="80">G150/$G$204</f>
        <v>0.02</v>
      </c>
      <c r="I150" s="216">
        <f t="shared" si="64"/>
        <v>1</v>
      </c>
      <c r="J150" s="217">
        <f t="shared" ref="J150:J156" si="81">G150-D150</f>
        <v>-9620.2999999999993</v>
      </c>
      <c r="K150" s="216">
        <v>0</v>
      </c>
      <c r="L150" s="118">
        <f>G150-F150</f>
        <v>-1316.3</v>
      </c>
    </row>
    <row r="151" spans="1:12" s="137" customFormat="1" ht="13.5" hidden="1" customHeight="1" x14ac:dyDescent="0.2">
      <c r="A151" s="138"/>
      <c r="B151" s="139" t="s">
        <v>149</v>
      </c>
      <c r="C151" s="140"/>
      <c r="D151" s="228"/>
      <c r="E151" s="228"/>
      <c r="F151" s="187">
        <v>0</v>
      </c>
      <c r="G151" s="228">
        <v>0</v>
      </c>
      <c r="H151" s="246">
        <f t="shared" si="80"/>
        <v>0</v>
      </c>
      <c r="I151" s="216" t="str">
        <f t="shared" si="64"/>
        <v>0,0%</v>
      </c>
      <c r="J151" s="247">
        <f t="shared" si="81"/>
        <v>0</v>
      </c>
      <c r="K151" s="246" t="e">
        <f t="shared" ref="K151:K156" si="82">G151/D151</f>
        <v>#DIV/0!</v>
      </c>
      <c r="L151" s="248">
        <f>G151-F151</f>
        <v>0</v>
      </c>
    </row>
    <row r="152" spans="1:12" x14ac:dyDescent="0.2">
      <c r="A152" s="99"/>
      <c r="B152" s="115" t="s">
        <v>159</v>
      </c>
      <c r="C152" s="102">
        <v>74631.3</v>
      </c>
      <c r="D152" s="191">
        <v>77360.2</v>
      </c>
      <c r="E152" s="191"/>
      <c r="F152" s="191">
        <v>14561.8</v>
      </c>
      <c r="G152" s="191">
        <v>22944.799999999999</v>
      </c>
      <c r="H152" s="216">
        <f t="shared" si="80"/>
        <v>0.20699999999999999</v>
      </c>
      <c r="I152" s="216" t="str">
        <f t="shared" si="64"/>
        <v>0,0%</v>
      </c>
      <c r="J152" s="217">
        <f t="shared" si="81"/>
        <v>-54415.4</v>
      </c>
      <c r="K152" s="216">
        <f t="shared" si="82"/>
        <v>0.29699999999999999</v>
      </c>
      <c r="L152" s="118">
        <f>G152-F152</f>
        <v>8383</v>
      </c>
    </row>
    <row r="153" spans="1:12" s="24" customFormat="1" x14ac:dyDescent="0.2">
      <c r="A153" s="76" t="s">
        <v>118</v>
      </c>
      <c r="B153" s="83" t="s">
        <v>117</v>
      </c>
      <c r="C153" s="77">
        <f>C154</f>
        <v>10407.4</v>
      </c>
      <c r="D153" s="190">
        <f>D154</f>
        <v>10407.4</v>
      </c>
      <c r="E153" s="190">
        <f>E154</f>
        <v>1862.2</v>
      </c>
      <c r="F153" s="190">
        <f>F154</f>
        <v>2001.4</v>
      </c>
      <c r="G153" s="190">
        <f>G154</f>
        <v>1862.2</v>
      </c>
      <c r="H153" s="78">
        <f t="shared" si="80"/>
        <v>1.7000000000000001E-2</v>
      </c>
      <c r="I153" s="89">
        <f t="shared" si="64"/>
        <v>1</v>
      </c>
      <c r="J153" s="221">
        <f t="shared" si="81"/>
        <v>-8545.2000000000007</v>
      </c>
      <c r="K153" s="220">
        <f t="shared" si="82"/>
        <v>0.17899999999999999</v>
      </c>
      <c r="L153" s="222">
        <f t="shared" si="44"/>
        <v>-139.19999999999999</v>
      </c>
    </row>
    <row r="154" spans="1:12" s="40" customFormat="1" x14ac:dyDescent="0.2">
      <c r="A154" s="104" t="s">
        <v>45</v>
      </c>
      <c r="B154" s="105" t="s">
        <v>53</v>
      </c>
      <c r="C154" s="96">
        <f>C155+C156+C166</f>
        <v>10407.4</v>
      </c>
      <c r="D154" s="227">
        <f>D155+D156+D166</f>
        <v>10407.4</v>
      </c>
      <c r="E154" s="227">
        <f>E155+E156+E166</f>
        <v>1862.2</v>
      </c>
      <c r="F154" s="227">
        <f>F155+F156+F166</f>
        <v>2001.4</v>
      </c>
      <c r="G154" s="227">
        <f t="shared" ref="G154" si="83">G155+G156+G166</f>
        <v>1862.2</v>
      </c>
      <c r="H154" s="89">
        <f t="shared" si="80"/>
        <v>1.7000000000000001E-2</v>
      </c>
      <c r="I154" s="89">
        <f t="shared" si="64"/>
        <v>1</v>
      </c>
      <c r="J154" s="225">
        <f t="shared" si="81"/>
        <v>-8545.2000000000007</v>
      </c>
      <c r="K154" s="224">
        <f t="shared" si="82"/>
        <v>0.17899999999999999</v>
      </c>
      <c r="L154" s="226">
        <f t="shared" si="44"/>
        <v>-139.19999999999999</v>
      </c>
    </row>
    <row r="155" spans="1:12" ht="40.5" x14ac:dyDescent="0.2">
      <c r="A155" s="16">
        <v>611</v>
      </c>
      <c r="B155" s="8" t="s">
        <v>104</v>
      </c>
      <c r="C155" s="101">
        <v>8762.9</v>
      </c>
      <c r="D155" s="6">
        <v>8664.7000000000007</v>
      </c>
      <c r="E155" s="6">
        <v>1323.8</v>
      </c>
      <c r="F155" s="6">
        <v>1914.6</v>
      </c>
      <c r="G155" s="6">
        <v>1323.8</v>
      </c>
      <c r="H155" s="232">
        <f t="shared" si="80"/>
        <v>1.2E-2</v>
      </c>
      <c r="I155" s="216">
        <f t="shared" si="64"/>
        <v>1</v>
      </c>
      <c r="J155" s="217">
        <f t="shared" si="81"/>
        <v>-7340.9</v>
      </c>
      <c r="K155" s="216">
        <f t="shared" si="82"/>
        <v>0.153</v>
      </c>
      <c r="L155" s="118">
        <f>G155-F155</f>
        <v>-590.79999999999995</v>
      </c>
    </row>
    <row r="156" spans="1:12" x14ac:dyDescent="0.2">
      <c r="A156" s="16">
        <v>612</v>
      </c>
      <c r="B156" s="8" t="s">
        <v>234</v>
      </c>
      <c r="C156" s="101">
        <v>644.5</v>
      </c>
      <c r="D156" s="6">
        <v>742.7</v>
      </c>
      <c r="E156" s="6">
        <v>538.4</v>
      </c>
      <c r="F156" s="6">
        <v>86.8</v>
      </c>
      <c r="G156" s="6">
        <v>538.4</v>
      </c>
      <c r="H156" s="232">
        <f t="shared" si="80"/>
        <v>5.0000000000000001E-3</v>
      </c>
      <c r="I156" s="216">
        <f t="shared" si="64"/>
        <v>1</v>
      </c>
      <c r="J156" s="217">
        <f t="shared" si="81"/>
        <v>-204.3</v>
      </c>
      <c r="K156" s="216">
        <f t="shared" si="82"/>
        <v>0.72499999999999998</v>
      </c>
      <c r="L156" s="118">
        <f>G156-F156</f>
        <v>451.6</v>
      </c>
    </row>
    <row r="157" spans="1:12" x14ac:dyDescent="0.2">
      <c r="A157" s="106"/>
      <c r="B157" s="107" t="s">
        <v>205</v>
      </c>
      <c r="C157" s="107"/>
      <c r="D157" s="108"/>
      <c r="E157" s="108"/>
      <c r="F157" s="108"/>
      <c r="G157" s="108"/>
      <c r="H157" s="218"/>
      <c r="I157" s="218"/>
      <c r="J157" s="219"/>
      <c r="K157" s="218"/>
      <c r="L157" s="108"/>
    </row>
    <row r="158" spans="1:12" x14ac:dyDescent="0.2">
      <c r="A158" s="99"/>
      <c r="B158" s="100" t="s">
        <v>106</v>
      </c>
      <c r="C158" s="108">
        <v>8427.2999999999993</v>
      </c>
      <c r="D158" s="108">
        <v>8427.2999999999993</v>
      </c>
      <c r="E158" s="108">
        <v>1548.6</v>
      </c>
      <c r="F158" s="108">
        <v>1755.2</v>
      </c>
      <c r="G158" s="108">
        <v>1548.6</v>
      </c>
      <c r="H158" s="218">
        <f t="shared" ref="H158:H163" si="84">G158/$G$204</f>
        <v>1.4E-2</v>
      </c>
      <c r="I158" s="218">
        <f t="shared" si="64"/>
        <v>1</v>
      </c>
      <c r="J158" s="219">
        <f t="shared" ref="J158:J163" si="85">G158-D158</f>
        <v>-6878.7</v>
      </c>
      <c r="K158" s="218">
        <f t="shared" ref="K158:K163" si="86">G158/D158</f>
        <v>0.184</v>
      </c>
      <c r="L158" s="108">
        <f>G158-F158</f>
        <v>-206.6</v>
      </c>
    </row>
    <row r="159" spans="1:12" x14ac:dyDescent="0.2">
      <c r="A159" s="99"/>
      <c r="B159" s="100" t="s">
        <v>183</v>
      </c>
      <c r="C159" s="108">
        <v>141.6</v>
      </c>
      <c r="D159" s="108">
        <v>141.6</v>
      </c>
      <c r="E159" s="108">
        <v>12.5</v>
      </c>
      <c r="F159" s="108">
        <v>14.5</v>
      </c>
      <c r="G159" s="108">
        <v>12.5</v>
      </c>
      <c r="H159" s="218">
        <f t="shared" si="84"/>
        <v>0</v>
      </c>
      <c r="I159" s="218">
        <f t="shared" si="64"/>
        <v>1</v>
      </c>
      <c r="J159" s="219">
        <f t="shared" si="85"/>
        <v>-129.1</v>
      </c>
      <c r="K159" s="218">
        <f t="shared" si="86"/>
        <v>8.7999999999999995E-2</v>
      </c>
      <c r="L159" s="108">
        <f>G159-F159</f>
        <v>-2</v>
      </c>
    </row>
    <row r="160" spans="1:12" x14ac:dyDescent="0.2">
      <c r="A160" s="99"/>
      <c r="B160" s="100" t="s">
        <v>109</v>
      </c>
      <c r="C160" s="108">
        <v>523.9</v>
      </c>
      <c r="D160" s="108">
        <v>523.9</v>
      </c>
      <c r="E160" s="108">
        <v>296.10000000000002</v>
      </c>
      <c r="F160" s="108">
        <v>231.7</v>
      </c>
      <c r="G160" s="108">
        <v>296.10000000000002</v>
      </c>
      <c r="H160" s="218">
        <f t="shared" si="84"/>
        <v>3.0000000000000001E-3</v>
      </c>
      <c r="I160" s="218">
        <f t="shared" si="64"/>
        <v>1</v>
      </c>
      <c r="J160" s="219">
        <f t="shared" si="85"/>
        <v>-227.8</v>
      </c>
      <c r="K160" s="218">
        <f t="shared" si="86"/>
        <v>0.56499999999999995</v>
      </c>
      <c r="L160" s="108">
        <f>G160-F160</f>
        <v>64.400000000000006</v>
      </c>
    </row>
    <row r="161" spans="1:12" x14ac:dyDescent="0.2">
      <c r="A161" s="99"/>
      <c r="B161" s="100" t="s">
        <v>181</v>
      </c>
      <c r="C161" s="108">
        <v>95</v>
      </c>
      <c r="D161" s="108">
        <v>95</v>
      </c>
      <c r="E161" s="108">
        <v>0</v>
      </c>
      <c r="F161" s="108">
        <v>0</v>
      </c>
      <c r="G161" s="108">
        <v>0</v>
      </c>
      <c r="H161" s="218">
        <f t="shared" si="84"/>
        <v>0</v>
      </c>
      <c r="I161" s="218" t="str">
        <f t="shared" si="64"/>
        <v>0,0%</v>
      </c>
      <c r="J161" s="219">
        <f t="shared" si="85"/>
        <v>-95</v>
      </c>
      <c r="K161" s="218">
        <f t="shared" si="86"/>
        <v>0</v>
      </c>
      <c r="L161" s="108">
        <f t="shared" ref="L161:L162" si="87">G161-F161</f>
        <v>0</v>
      </c>
    </row>
    <row r="162" spans="1:12" x14ac:dyDescent="0.2">
      <c r="A162" s="99"/>
      <c r="B162" s="100" t="s">
        <v>182</v>
      </c>
      <c r="C162" s="108">
        <v>219.6</v>
      </c>
      <c r="D162" s="108">
        <v>219.6</v>
      </c>
      <c r="E162" s="108">
        <v>5</v>
      </c>
      <c r="F162" s="108">
        <v>0</v>
      </c>
      <c r="G162" s="108">
        <v>5</v>
      </c>
      <c r="H162" s="218">
        <f t="shared" si="84"/>
        <v>0</v>
      </c>
      <c r="I162" s="218">
        <f t="shared" si="64"/>
        <v>1</v>
      </c>
      <c r="J162" s="219">
        <f t="shared" si="85"/>
        <v>-214.6</v>
      </c>
      <c r="K162" s="218">
        <f t="shared" si="86"/>
        <v>2.3E-2</v>
      </c>
      <c r="L162" s="108">
        <f t="shared" si="87"/>
        <v>5</v>
      </c>
    </row>
    <row r="163" spans="1:12" hidden="1" x14ac:dyDescent="0.2">
      <c r="A163" s="16">
        <v>612</v>
      </c>
      <c r="B163" s="8" t="s">
        <v>105</v>
      </c>
      <c r="C163" s="101"/>
      <c r="D163" s="118"/>
      <c r="E163" s="118"/>
      <c r="F163" s="118"/>
      <c r="G163" s="118"/>
      <c r="H163" s="216">
        <f t="shared" si="84"/>
        <v>0</v>
      </c>
      <c r="I163" s="216" t="str">
        <f t="shared" si="64"/>
        <v>0,0%</v>
      </c>
      <c r="J163" s="217">
        <f t="shared" si="85"/>
        <v>0</v>
      </c>
      <c r="K163" s="216" t="e">
        <f t="shared" si="86"/>
        <v>#DIV/0!</v>
      </c>
      <c r="L163" s="118">
        <f>G163-F163</f>
        <v>0</v>
      </c>
    </row>
    <row r="164" spans="1:12" hidden="1" x14ac:dyDescent="0.2">
      <c r="A164" s="157"/>
      <c r="B164" s="158" t="s">
        <v>27</v>
      </c>
      <c r="C164" s="102"/>
      <c r="D164" s="208"/>
      <c r="E164" s="208"/>
      <c r="F164" s="208"/>
      <c r="G164" s="208"/>
      <c r="H164" s="216"/>
      <c r="I164" s="216" t="str">
        <f t="shared" si="64"/>
        <v>0,0%</v>
      </c>
      <c r="J164" s="217"/>
      <c r="K164" s="216"/>
      <c r="L164" s="118"/>
    </row>
    <row r="165" spans="1:12" ht="27" hidden="1" x14ac:dyDescent="0.2">
      <c r="A165" s="157"/>
      <c r="B165" s="158" t="s">
        <v>188</v>
      </c>
      <c r="C165" s="102"/>
      <c r="D165" s="208"/>
      <c r="E165" s="208"/>
      <c r="F165" s="208"/>
      <c r="G165" s="208"/>
      <c r="H165" s="216">
        <f t="shared" ref="H165:H169" si="88">G165/$G$204</f>
        <v>0</v>
      </c>
      <c r="I165" s="216" t="str">
        <f t="shared" si="64"/>
        <v>0,0%</v>
      </c>
      <c r="J165" s="217">
        <f>G165-D165</f>
        <v>0</v>
      </c>
      <c r="K165" s="216" t="e">
        <f>G165/D165</f>
        <v>#DIV/0!</v>
      </c>
      <c r="L165" s="118">
        <f>G165-F165</f>
        <v>0</v>
      </c>
    </row>
    <row r="166" spans="1:12" ht="54" x14ac:dyDescent="0.2">
      <c r="A166" s="15" t="s">
        <v>249</v>
      </c>
      <c r="B166" s="158" t="s">
        <v>240</v>
      </c>
      <c r="C166" s="102">
        <v>1000</v>
      </c>
      <c r="D166" s="208">
        <v>1000</v>
      </c>
      <c r="E166" s="208">
        <v>0</v>
      </c>
      <c r="F166" s="208">
        <v>0</v>
      </c>
      <c r="G166" s="208">
        <v>0</v>
      </c>
      <c r="H166" s="216">
        <f t="shared" si="88"/>
        <v>0</v>
      </c>
      <c r="I166" s="216" t="str">
        <f t="shared" si="64"/>
        <v>0,0%</v>
      </c>
      <c r="J166" s="217">
        <f>G166-D166</f>
        <v>-1000</v>
      </c>
      <c r="K166" s="216">
        <f>G166/D166</f>
        <v>0</v>
      </c>
      <c r="L166" s="118">
        <f>G166-F166</f>
        <v>0</v>
      </c>
    </row>
    <row r="167" spans="1:12" s="24" customFormat="1" x14ac:dyDescent="0.2">
      <c r="A167" s="76" t="s">
        <v>62</v>
      </c>
      <c r="B167" s="81" t="s">
        <v>107</v>
      </c>
      <c r="C167" s="190">
        <f>C168</f>
        <v>55771.8</v>
      </c>
      <c r="D167" s="190">
        <f>D168</f>
        <v>55771.8</v>
      </c>
      <c r="E167" s="190">
        <f>E168</f>
        <v>13115</v>
      </c>
      <c r="F167" s="190">
        <f>F168</f>
        <v>13904.1</v>
      </c>
      <c r="G167" s="190">
        <f>G168</f>
        <v>13115</v>
      </c>
      <c r="H167" s="78">
        <f t="shared" si="88"/>
        <v>0.11899999999999999</v>
      </c>
      <c r="I167" s="89">
        <f t="shared" si="64"/>
        <v>1</v>
      </c>
      <c r="J167" s="221">
        <f>G167-D167</f>
        <v>-42656.800000000003</v>
      </c>
      <c r="K167" s="220">
        <f>G167/D167</f>
        <v>0.23499999999999999</v>
      </c>
      <c r="L167" s="222">
        <f t="shared" si="44"/>
        <v>-789.1</v>
      </c>
    </row>
    <row r="168" spans="1:12" s="40" customFormat="1" x14ac:dyDescent="0.2">
      <c r="A168" s="104" t="s">
        <v>64</v>
      </c>
      <c r="B168" s="105" t="s">
        <v>63</v>
      </c>
      <c r="C168" s="223">
        <f>C169+C171+C181</f>
        <v>55771.8</v>
      </c>
      <c r="D168" s="223">
        <f t="shared" ref="D168:G168" si="89">D169+D171+D181</f>
        <v>55771.8</v>
      </c>
      <c r="E168" s="223">
        <f t="shared" si="89"/>
        <v>13115</v>
      </c>
      <c r="F168" s="223">
        <f t="shared" si="89"/>
        <v>13904.1</v>
      </c>
      <c r="G168" s="223">
        <f t="shared" si="89"/>
        <v>13115</v>
      </c>
      <c r="H168" s="89">
        <f t="shared" si="88"/>
        <v>0.11899999999999999</v>
      </c>
      <c r="I168" s="89">
        <f t="shared" si="64"/>
        <v>1</v>
      </c>
      <c r="J168" s="225">
        <f>G168-D168</f>
        <v>-42656.800000000003</v>
      </c>
      <c r="K168" s="224">
        <f>G168/D168</f>
        <v>0.23499999999999999</v>
      </c>
      <c r="L168" s="226">
        <f t="shared" ref="L168:L201" si="90">G168-F168</f>
        <v>-789.1</v>
      </c>
    </row>
    <row r="169" spans="1:12" ht="45" customHeight="1" x14ac:dyDescent="0.2">
      <c r="A169" s="16">
        <v>611</v>
      </c>
      <c r="B169" s="8" t="s">
        <v>104</v>
      </c>
      <c r="C169" s="101">
        <v>50410.1</v>
      </c>
      <c r="D169" s="118">
        <v>49507.3</v>
      </c>
      <c r="E169" s="118">
        <v>10008.1</v>
      </c>
      <c r="F169" s="118">
        <v>12359</v>
      </c>
      <c r="G169" s="118">
        <v>10008.1</v>
      </c>
      <c r="H169" s="216">
        <f t="shared" si="88"/>
        <v>0.09</v>
      </c>
      <c r="I169" s="216">
        <f t="shared" si="64"/>
        <v>1</v>
      </c>
      <c r="J169" s="217">
        <f>G169-D169</f>
        <v>-39499.199999999997</v>
      </c>
      <c r="K169" s="216">
        <f>G169/D169</f>
        <v>0.20200000000000001</v>
      </c>
      <c r="L169" s="118">
        <f t="shared" si="90"/>
        <v>-2350.9</v>
      </c>
    </row>
    <row r="170" spans="1:12" ht="13.5" hidden="1" customHeight="1" x14ac:dyDescent="0.2">
      <c r="A170" s="16"/>
      <c r="B170" s="9" t="s">
        <v>108</v>
      </c>
      <c r="C170" s="101"/>
      <c r="D170" s="118"/>
      <c r="E170" s="118"/>
      <c r="F170" s="118"/>
      <c r="G170" s="118"/>
      <c r="H170" s="216">
        <f t="shared" ref="H170" si="91">G170/$G$204</f>
        <v>0</v>
      </c>
      <c r="I170" s="216" t="str">
        <f t="shared" si="64"/>
        <v>0,0%</v>
      </c>
      <c r="J170" s="217"/>
      <c r="K170" s="216"/>
      <c r="L170" s="118"/>
    </row>
    <row r="171" spans="1:12" ht="13.5" customHeight="1" x14ac:dyDescent="0.2">
      <c r="A171" s="16">
        <v>612</v>
      </c>
      <c r="B171" s="9" t="s">
        <v>235</v>
      </c>
      <c r="C171" s="101">
        <v>4161.7</v>
      </c>
      <c r="D171" s="118">
        <v>5064.5</v>
      </c>
      <c r="E171" s="118">
        <v>3106.9</v>
      </c>
      <c r="F171" s="118">
        <v>1545.1</v>
      </c>
      <c r="G171" s="118">
        <v>3106.9</v>
      </c>
      <c r="H171" s="216">
        <f>G171/$G$204</f>
        <v>2.8000000000000001E-2</v>
      </c>
      <c r="I171" s="216">
        <f t="shared" si="64"/>
        <v>1</v>
      </c>
      <c r="J171" s="217">
        <f>G171-D171</f>
        <v>-1957.6</v>
      </c>
      <c r="K171" s="216">
        <f>G171/D171</f>
        <v>0.61299999999999999</v>
      </c>
      <c r="L171" s="118">
        <f>G171-F171</f>
        <v>1561.8</v>
      </c>
    </row>
    <row r="172" spans="1:12" x14ac:dyDescent="0.2">
      <c r="A172" s="106"/>
      <c r="B172" s="107" t="s">
        <v>205</v>
      </c>
      <c r="C172" s="107"/>
      <c r="D172" s="108"/>
      <c r="E172" s="108"/>
      <c r="F172" s="108"/>
      <c r="G172" s="108"/>
      <c r="H172" s="218"/>
      <c r="I172" s="218"/>
      <c r="J172" s="219"/>
      <c r="K172" s="218"/>
      <c r="L172" s="108"/>
    </row>
    <row r="173" spans="1:12" x14ac:dyDescent="0.2">
      <c r="A173" s="106"/>
      <c r="B173" s="100" t="s">
        <v>106</v>
      </c>
      <c r="C173" s="101">
        <v>44749.1</v>
      </c>
      <c r="D173" s="108">
        <v>44745.5</v>
      </c>
      <c r="E173" s="108">
        <v>9886.2000000000007</v>
      </c>
      <c r="F173" s="108">
        <v>11962.5</v>
      </c>
      <c r="G173" s="108">
        <v>9886.2000000000007</v>
      </c>
      <c r="H173" s="218">
        <f t="shared" ref="H173:H178" si="92">G173/$G$204</f>
        <v>8.8999999999999996E-2</v>
      </c>
      <c r="I173" s="218">
        <f t="shared" si="64"/>
        <v>1</v>
      </c>
      <c r="J173" s="219">
        <f t="shared" ref="J173:J178" si="93">G173-D173</f>
        <v>-34859.300000000003</v>
      </c>
      <c r="K173" s="218">
        <f t="shared" ref="K173:K178" si="94">G173/D173</f>
        <v>0.221</v>
      </c>
      <c r="L173" s="108">
        <f>G173-F173</f>
        <v>-2076.3000000000002</v>
      </c>
    </row>
    <row r="174" spans="1:12" x14ac:dyDescent="0.2">
      <c r="A174" s="106"/>
      <c r="B174" s="100" t="s">
        <v>184</v>
      </c>
      <c r="C174" s="101">
        <v>323.2</v>
      </c>
      <c r="D174" s="108">
        <v>323.2</v>
      </c>
      <c r="E174" s="108">
        <v>65.5</v>
      </c>
      <c r="F174" s="108">
        <v>56.7</v>
      </c>
      <c r="G174" s="108">
        <v>65.5</v>
      </c>
      <c r="H174" s="218">
        <f t="shared" si="92"/>
        <v>1E-3</v>
      </c>
      <c r="I174" s="218">
        <f t="shared" si="64"/>
        <v>1</v>
      </c>
      <c r="J174" s="219">
        <f t="shared" si="93"/>
        <v>-257.7</v>
      </c>
      <c r="K174" s="218">
        <f t="shared" si="94"/>
        <v>0.20300000000000001</v>
      </c>
      <c r="L174" s="108">
        <f>G174-F174</f>
        <v>8.8000000000000007</v>
      </c>
    </row>
    <row r="175" spans="1:12" x14ac:dyDescent="0.2">
      <c r="A175" s="99"/>
      <c r="B175" s="100" t="s">
        <v>109</v>
      </c>
      <c r="C175" s="101">
        <v>6819.9</v>
      </c>
      <c r="D175" s="108">
        <v>6819.9</v>
      </c>
      <c r="E175" s="108">
        <v>3004.6</v>
      </c>
      <c r="F175" s="108">
        <v>1877.6</v>
      </c>
      <c r="G175" s="108">
        <v>3004.6</v>
      </c>
      <c r="H175" s="218">
        <f t="shared" si="92"/>
        <v>2.7E-2</v>
      </c>
      <c r="I175" s="218">
        <f t="shared" si="64"/>
        <v>1</v>
      </c>
      <c r="J175" s="219">
        <f t="shared" si="93"/>
        <v>-3815.3</v>
      </c>
      <c r="K175" s="218">
        <f t="shared" si="94"/>
        <v>0.441</v>
      </c>
      <c r="L175" s="108">
        <f>G175-F175</f>
        <v>1127</v>
      </c>
    </row>
    <row r="176" spans="1:12" x14ac:dyDescent="0.2">
      <c r="A176" s="99"/>
      <c r="B176" s="100" t="s">
        <v>181</v>
      </c>
      <c r="C176" s="101">
        <v>1079.3</v>
      </c>
      <c r="D176" s="108">
        <v>1079.3</v>
      </c>
      <c r="E176" s="108">
        <v>0</v>
      </c>
      <c r="F176" s="108">
        <v>0</v>
      </c>
      <c r="G176" s="108">
        <v>0</v>
      </c>
      <c r="H176" s="218">
        <f t="shared" si="92"/>
        <v>0</v>
      </c>
      <c r="I176" s="218" t="str">
        <f t="shared" si="64"/>
        <v>0,0%</v>
      </c>
      <c r="J176" s="219">
        <f t="shared" si="93"/>
        <v>-1079.3</v>
      </c>
      <c r="K176" s="218">
        <f t="shared" si="94"/>
        <v>0</v>
      </c>
      <c r="L176" s="108">
        <f t="shared" ref="L176:L177" si="95">G176-F176</f>
        <v>0</v>
      </c>
    </row>
    <row r="177" spans="1:12" x14ac:dyDescent="0.2">
      <c r="A177" s="99"/>
      <c r="B177" s="100" t="s">
        <v>185</v>
      </c>
      <c r="C177" s="101">
        <v>1600.3</v>
      </c>
      <c r="D177" s="108">
        <v>1603.9</v>
      </c>
      <c r="E177" s="108">
        <v>158.69999999999999</v>
      </c>
      <c r="F177" s="108">
        <v>7.3</v>
      </c>
      <c r="G177" s="108">
        <v>158.69999999999999</v>
      </c>
      <c r="H177" s="218">
        <f t="shared" si="92"/>
        <v>1E-3</v>
      </c>
      <c r="I177" s="218">
        <f t="shared" si="64"/>
        <v>1</v>
      </c>
      <c r="J177" s="219">
        <f t="shared" si="93"/>
        <v>-1445.2</v>
      </c>
      <c r="K177" s="218">
        <f t="shared" si="94"/>
        <v>9.9000000000000005E-2</v>
      </c>
      <c r="L177" s="108">
        <f t="shared" si="95"/>
        <v>151.4</v>
      </c>
    </row>
    <row r="178" spans="1:12" hidden="1" x14ac:dyDescent="0.2">
      <c r="A178" s="16">
        <v>612</v>
      </c>
      <c r="B178" s="8" t="s">
        <v>105</v>
      </c>
      <c r="C178" s="6"/>
      <c r="D178" s="118"/>
      <c r="E178" s="118"/>
      <c r="F178" s="118"/>
      <c r="G178" s="118"/>
      <c r="H178" s="216">
        <f t="shared" si="92"/>
        <v>0</v>
      </c>
      <c r="I178" s="216" t="str">
        <f t="shared" si="64"/>
        <v>0,0%</v>
      </c>
      <c r="J178" s="217">
        <f t="shared" si="93"/>
        <v>0</v>
      </c>
      <c r="K178" s="216" t="e">
        <f t="shared" si="94"/>
        <v>#DIV/0!</v>
      </c>
      <c r="L178" s="118">
        <f>G178-F178</f>
        <v>0</v>
      </c>
    </row>
    <row r="179" spans="1:12" hidden="1" x14ac:dyDescent="0.2">
      <c r="A179" s="157"/>
      <c r="B179" s="156" t="s">
        <v>27</v>
      </c>
      <c r="C179" s="101"/>
      <c r="D179" s="118"/>
      <c r="E179" s="118"/>
      <c r="F179" s="118"/>
      <c r="G179" s="118"/>
      <c r="H179" s="216"/>
      <c r="I179" s="216" t="str">
        <f t="shared" si="64"/>
        <v>0,0%</v>
      </c>
      <c r="J179" s="217"/>
      <c r="K179" s="216"/>
      <c r="L179" s="118"/>
    </row>
    <row r="180" spans="1:12" ht="40.5" hidden="1" x14ac:dyDescent="0.2">
      <c r="A180" s="157"/>
      <c r="B180" s="156" t="s">
        <v>189</v>
      </c>
      <c r="C180" s="101"/>
      <c r="D180" s="118"/>
      <c r="E180" s="118"/>
      <c r="F180" s="118"/>
      <c r="G180" s="118"/>
      <c r="H180" s="216">
        <f t="shared" ref="H180:H189" si="96">G180/$G$204</f>
        <v>0</v>
      </c>
      <c r="I180" s="216" t="str">
        <f t="shared" si="64"/>
        <v>0,0%</v>
      </c>
      <c r="J180" s="217">
        <f t="shared" ref="J180:J189" si="97">G180-D180</f>
        <v>0</v>
      </c>
      <c r="K180" s="216" t="e">
        <f>G180/D180</f>
        <v>#DIV/0!</v>
      </c>
      <c r="L180" s="118">
        <f>G180-F180</f>
        <v>0</v>
      </c>
    </row>
    <row r="181" spans="1:12" ht="54" x14ac:dyDescent="0.2">
      <c r="A181" s="15" t="s">
        <v>250</v>
      </c>
      <c r="B181" s="158" t="s">
        <v>186</v>
      </c>
      <c r="C181" s="102">
        <v>1200</v>
      </c>
      <c r="D181" s="208">
        <v>1200</v>
      </c>
      <c r="E181" s="208">
        <v>0</v>
      </c>
      <c r="F181" s="208">
        <v>0</v>
      </c>
      <c r="G181" s="208">
        <v>0</v>
      </c>
      <c r="H181" s="216">
        <f t="shared" si="96"/>
        <v>0</v>
      </c>
      <c r="I181" s="216" t="str">
        <f t="shared" si="64"/>
        <v>0,0%</v>
      </c>
      <c r="J181" s="217">
        <f t="shared" si="97"/>
        <v>-1200</v>
      </c>
      <c r="K181" s="216">
        <f>G181/D181</f>
        <v>0</v>
      </c>
      <c r="L181" s="118">
        <f>G181-F181</f>
        <v>0</v>
      </c>
    </row>
    <row r="182" spans="1:12" hidden="1" x14ac:dyDescent="0.2">
      <c r="A182" s="99" t="s">
        <v>192</v>
      </c>
      <c r="B182" s="115" t="s">
        <v>193</v>
      </c>
      <c r="C182" s="102">
        <v>0</v>
      </c>
      <c r="D182" s="171">
        <v>0</v>
      </c>
      <c r="E182" s="171"/>
      <c r="F182" s="208">
        <v>0</v>
      </c>
      <c r="G182" s="171">
        <v>0</v>
      </c>
      <c r="H182" s="178">
        <f t="shared" si="96"/>
        <v>0</v>
      </c>
      <c r="I182" s="216" t="str">
        <f t="shared" si="64"/>
        <v>0,0%</v>
      </c>
      <c r="J182" s="185">
        <f t="shared" si="97"/>
        <v>0</v>
      </c>
      <c r="K182" s="178" t="e">
        <f>G182/D182</f>
        <v>#DIV/0!</v>
      </c>
      <c r="L182" s="172">
        <f>G182-F182</f>
        <v>0</v>
      </c>
    </row>
    <row r="183" spans="1:12" s="24" customFormat="1" x14ac:dyDescent="0.2">
      <c r="A183" s="76" t="s">
        <v>110</v>
      </c>
      <c r="B183" s="81" t="s">
        <v>111</v>
      </c>
      <c r="C183" s="233">
        <f>C184+C185</f>
        <v>576.5</v>
      </c>
      <c r="D183" s="233">
        <f>D184</f>
        <v>576.5</v>
      </c>
      <c r="E183" s="233">
        <f>E184</f>
        <v>87.5</v>
      </c>
      <c r="F183" s="233">
        <f>F184+F185</f>
        <v>43.7</v>
      </c>
      <c r="G183" s="233">
        <f>G184+G185</f>
        <v>87.5</v>
      </c>
      <c r="H183" s="234">
        <f t="shared" si="96"/>
        <v>1E-3</v>
      </c>
      <c r="I183" s="89">
        <f t="shared" si="64"/>
        <v>1</v>
      </c>
      <c r="J183" s="235">
        <f t="shared" si="97"/>
        <v>-489</v>
      </c>
      <c r="K183" s="234">
        <f>G183/D183</f>
        <v>0.152</v>
      </c>
      <c r="L183" s="236">
        <f t="shared" si="90"/>
        <v>43.8</v>
      </c>
    </row>
    <row r="184" spans="1:12" s="40" customFormat="1" x14ac:dyDescent="0.2">
      <c r="A184" s="15" t="s">
        <v>65</v>
      </c>
      <c r="B184" s="18" t="s">
        <v>66</v>
      </c>
      <c r="C184" s="129">
        <v>576.5</v>
      </c>
      <c r="D184" s="192">
        <v>576.5</v>
      </c>
      <c r="E184" s="192">
        <v>87.5</v>
      </c>
      <c r="F184" s="207">
        <v>43.7</v>
      </c>
      <c r="G184" s="192">
        <v>87.5</v>
      </c>
      <c r="H184" s="232">
        <f t="shared" si="96"/>
        <v>1E-3</v>
      </c>
      <c r="I184" s="216">
        <f t="shared" ref="I184:I204" si="98">IF(E184=0,"0,0%",G184/E184)</f>
        <v>1</v>
      </c>
      <c r="J184" s="203">
        <f t="shared" si="97"/>
        <v>-489</v>
      </c>
      <c r="K184" s="232">
        <f>G184/D184</f>
        <v>0.152</v>
      </c>
      <c r="L184" s="6">
        <f t="shared" si="90"/>
        <v>43.8</v>
      </c>
    </row>
    <row r="185" spans="1:12" s="40" customFormat="1" ht="13.5" hidden="1" customHeight="1" x14ac:dyDescent="0.2">
      <c r="A185" s="15" t="s">
        <v>60</v>
      </c>
      <c r="B185" s="18" t="s">
        <v>61</v>
      </c>
      <c r="C185" s="129">
        <v>0</v>
      </c>
      <c r="D185" s="173">
        <v>0</v>
      </c>
      <c r="E185" s="173"/>
      <c r="F185" s="207">
        <v>0</v>
      </c>
      <c r="G185" s="173">
        <v>0</v>
      </c>
      <c r="H185" s="178">
        <f t="shared" si="96"/>
        <v>0</v>
      </c>
      <c r="I185" s="216" t="str">
        <f t="shared" si="98"/>
        <v>0,0%</v>
      </c>
      <c r="J185" s="185">
        <f t="shared" si="97"/>
        <v>0</v>
      </c>
      <c r="K185" s="178">
        <v>0</v>
      </c>
      <c r="L185" s="172">
        <f t="shared" si="90"/>
        <v>0</v>
      </c>
    </row>
    <row r="186" spans="1:12" s="24" customFormat="1" x14ac:dyDescent="0.2">
      <c r="A186" s="76" t="s">
        <v>112</v>
      </c>
      <c r="B186" s="81" t="s">
        <v>50</v>
      </c>
      <c r="C186" s="80">
        <f>C187</f>
        <v>12202.4</v>
      </c>
      <c r="D186" s="222">
        <f t="shared" ref="D186:G186" si="99">D187</f>
        <v>13987.5</v>
      </c>
      <c r="E186" s="222">
        <f t="shared" si="99"/>
        <v>2671.4</v>
      </c>
      <c r="F186" s="222">
        <f t="shared" si="99"/>
        <v>2409.9</v>
      </c>
      <c r="G186" s="222">
        <f t="shared" si="99"/>
        <v>2671.4</v>
      </c>
      <c r="H186" s="78">
        <f t="shared" si="96"/>
        <v>2.4E-2</v>
      </c>
      <c r="I186" s="89">
        <f t="shared" si="98"/>
        <v>1</v>
      </c>
      <c r="J186" s="221">
        <f t="shared" si="97"/>
        <v>-11316.1</v>
      </c>
      <c r="K186" s="220">
        <f>G186/D186</f>
        <v>0.191</v>
      </c>
      <c r="L186" s="222">
        <f t="shared" si="90"/>
        <v>261.5</v>
      </c>
    </row>
    <row r="187" spans="1:12" s="40" customFormat="1" x14ac:dyDescent="0.2">
      <c r="A187" s="104" t="s">
        <v>79</v>
      </c>
      <c r="B187" s="164" t="s">
        <v>223</v>
      </c>
      <c r="C187" s="96">
        <f>C188+C189+C199</f>
        <v>12202.4</v>
      </c>
      <c r="D187" s="227">
        <f t="shared" ref="D187:G187" si="100">D188+D189+D199</f>
        <v>13987.5</v>
      </c>
      <c r="E187" s="227">
        <f t="shared" si="100"/>
        <v>2671.4</v>
      </c>
      <c r="F187" s="227">
        <f t="shared" si="100"/>
        <v>2409.9</v>
      </c>
      <c r="G187" s="227">
        <f t="shared" si="100"/>
        <v>2671.4</v>
      </c>
      <c r="H187" s="89">
        <f t="shared" si="96"/>
        <v>2.4E-2</v>
      </c>
      <c r="I187" s="89">
        <f t="shared" si="98"/>
        <v>1</v>
      </c>
      <c r="J187" s="225">
        <f t="shared" si="97"/>
        <v>-11316.1</v>
      </c>
      <c r="K187" s="224">
        <f>G187/D187</f>
        <v>0.191</v>
      </c>
      <c r="L187" s="226">
        <f t="shared" si="90"/>
        <v>261.5</v>
      </c>
    </row>
    <row r="188" spans="1:12" ht="40.5" x14ac:dyDescent="0.2">
      <c r="A188" s="16">
        <v>611</v>
      </c>
      <c r="B188" s="8" t="s">
        <v>104</v>
      </c>
      <c r="C188" s="101">
        <v>9507.1</v>
      </c>
      <c r="D188" s="118">
        <v>9507.1</v>
      </c>
      <c r="E188" s="118">
        <v>1639</v>
      </c>
      <c r="F188" s="118">
        <v>1828.2</v>
      </c>
      <c r="G188" s="118">
        <v>1639</v>
      </c>
      <c r="H188" s="216">
        <f t="shared" si="96"/>
        <v>1.4999999999999999E-2</v>
      </c>
      <c r="I188" s="216">
        <f t="shared" si="98"/>
        <v>1</v>
      </c>
      <c r="J188" s="217">
        <f t="shared" si="97"/>
        <v>-7868.1</v>
      </c>
      <c r="K188" s="216">
        <f>G188/D188</f>
        <v>0.17199999999999999</v>
      </c>
      <c r="L188" s="118">
        <f t="shared" si="90"/>
        <v>-189.2</v>
      </c>
    </row>
    <row r="189" spans="1:12" x14ac:dyDescent="0.2">
      <c r="A189" s="16">
        <v>612</v>
      </c>
      <c r="B189" s="8" t="s">
        <v>235</v>
      </c>
      <c r="C189" s="101">
        <v>595.29999999999995</v>
      </c>
      <c r="D189" s="118">
        <v>765.6</v>
      </c>
      <c r="E189" s="118">
        <v>597.4</v>
      </c>
      <c r="F189" s="118">
        <v>123</v>
      </c>
      <c r="G189" s="118">
        <v>597.4</v>
      </c>
      <c r="H189" s="216">
        <f t="shared" si="96"/>
        <v>5.0000000000000001E-3</v>
      </c>
      <c r="I189" s="216">
        <f t="shared" si="98"/>
        <v>1</v>
      </c>
      <c r="J189" s="217">
        <f t="shared" si="97"/>
        <v>-168.2</v>
      </c>
      <c r="K189" s="216">
        <f>G189/D189</f>
        <v>0.78</v>
      </c>
      <c r="L189" s="118">
        <f>G189-F189</f>
        <v>474.4</v>
      </c>
    </row>
    <row r="190" spans="1:12" x14ac:dyDescent="0.2">
      <c r="A190" s="106"/>
      <c r="B190" s="107" t="s">
        <v>205</v>
      </c>
      <c r="C190" s="107"/>
      <c r="D190" s="108"/>
      <c r="E190" s="108"/>
      <c r="F190" s="108"/>
      <c r="G190" s="108"/>
      <c r="H190" s="218"/>
      <c r="I190" s="218"/>
      <c r="J190" s="219"/>
      <c r="K190" s="218"/>
      <c r="L190" s="108"/>
    </row>
    <row r="191" spans="1:12" x14ac:dyDescent="0.2">
      <c r="A191" s="106"/>
      <c r="B191" s="100" t="s">
        <v>106</v>
      </c>
      <c r="C191" s="101">
        <v>8618.7000000000007</v>
      </c>
      <c r="D191" s="108">
        <v>8618.7000000000007</v>
      </c>
      <c r="E191" s="108">
        <v>1653.6</v>
      </c>
      <c r="F191" s="108">
        <v>1747.5</v>
      </c>
      <c r="G191" s="108">
        <v>1653.6</v>
      </c>
      <c r="H191" s="218">
        <f t="shared" ref="H191:H193" si="101">G191/$G$204</f>
        <v>1.4999999999999999E-2</v>
      </c>
      <c r="I191" s="218">
        <f t="shared" si="98"/>
        <v>1</v>
      </c>
      <c r="J191" s="219">
        <f t="shared" ref="J191:J196" si="102">G191-D191</f>
        <v>-6965.1</v>
      </c>
      <c r="K191" s="218">
        <f t="shared" ref="K191:K196" si="103">G191/D191</f>
        <v>0.192</v>
      </c>
      <c r="L191" s="108">
        <f>G191-F191</f>
        <v>-93.9</v>
      </c>
    </row>
    <row r="192" spans="1:12" x14ac:dyDescent="0.2">
      <c r="A192" s="106"/>
      <c r="B192" s="100" t="s">
        <v>184</v>
      </c>
      <c r="C192" s="101">
        <v>33.700000000000003</v>
      </c>
      <c r="D192" s="108">
        <v>33.700000000000003</v>
      </c>
      <c r="E192" s="108">
        <v>5.9</v>
      </c>
      <c r="F192" s="108">
        <v>5.0999999999999996</v>
      </c>
      <c r="G192" s="108">
        <v>5.9</v>
      </c>
      <c r="H192" s="218">
        <f t="shared" si="101"/>
        <v>0</v>
      </c>
      <c r="I192" s="218">
        <f t="shared" si="98"/>
        <v>1</v>
      </c>
      <c r="J192" s="219">
        <f t="shared" si="102"/>
        <v>-27.8</v>
      </c>
      <c r="K192" s="218">
        <f t="shared" si="103"/>
        <v>0.17499999999999999</v>
      </c>
      <c r="L192" s="108">
        <f>G192-F192</f>
        <v>0.8</v>
      </c>
    </row>
    <row r="193" spans="1:12" x14ac:dyDescent="0.2">
      <c r="A193" s="99"/>
      <c r="B193" s="100" t="s">
        <v>109</v>
      </c>
      <c r="C193" s="101">
        <v>1115.3</v>
      </c>
      <c r="D193" s="108">
        <v>1285.5999999999999</v>
      </c>
      <c r="E193" s="108">
        <v>523.9</v>
      </c>
      <c r="F193" s="108">
        <v>197.2</v>
      </c>
      <c r="G193" s="108">
        <v>523.9</v>
      </c>
      <c r="H193" s="218">
        <f t="shared" si="101"/>
        <v>5.0000000000000001E-3</v>
      </c>
      <c r="I193" s="218">
        <f t="shared" si="98"/>
        <v>1</v>
      </c>
      <c r="J193" s="219">
        <f t="shared" si="102"/>
        <v>-761.7</v>
      </c>
      <c r="K193" s="218">
        <f t="shared" si="103"/>
        <v>0.40799999999999997</v>
      </c>
      <c r="L193" s="108">
        <f>G193-F193</f>
        <v>326.7</v>
      </c>
    </row>
    <row r="194" spans="1:12" x14ac:dyDescent="0.2">
      <c r="A194" s="99"/>
      <c r="B194" s="100" t="s">
        <v>181</v>
      </c>
      <c r="C194" s="101">
        <v>208.2</v>
      </c>
      <c r="D194" s="108">
        <v>208.2</v>
      </c>
      <c r="E194" s="108">
        <v>0</v>
      </c>
      <c r="F194" s="108">
        <v>0</v>
      </c>
      <c r="G194" s="108">
        <v>0</v>
      </c>
      <c r="H194" s="218">
        <f t="shared" ref="H194:H195" si="104">G194/$G$204</f>
        <v>0</v>
      </c>
      <c r="I194" s="218" t="str">
        <f t="shared" si="98"/>
        <v>0,0%</v>
      </c>
      <c r="J194" s="219">
        <f t="shared" si="102"/>
        <v>-208.2</v>
      </c>
      <c r="K194" s="218">
        <f t="shared" si="103"/>
        <v>0</v>
      </c>
      <c r="L194" s="108">
        <f t="shared" ref="L194:L195" si="105">G194-F194</f>
        <v>0</v>
      </c>
    </row>
    <row r="195" spans="1:12" x14ac:dyDescent="0.2">
      <c r="A195" s="99"/>
      <c r="B195" s="100" t="s">
        <v>182</v>
      </c>
      <c r="C195" s="101">
        <v>126.5</v>
      </c>
      <c r="D195" s="108">
        <v>126.5</v>
      </c>
      <c r="E195" s="108">
        <v>53</v>
      </c>
      <c r="F195" s="108">
        <v>1.4</v>
      </c>
      <c r="G195" s="108">
        <v>53</v>
      </c>
      <c r="H195" s="218">
        <f t="shared" si="104"/>
        <v>0</v>
      </c>
      <c r="I195" s="218">
        <f t="shared" si="98"/>
        <v>1</v>
      </c>
      <c r="J195" s="219">
        <f t="shared" si="102"/>
        <v>-73.5</v>
      </c>
      <c r="K195" s="218">
        <f t="shared" si="103"/>
        <v>0.41899999999999998</v>
      </c>
      <c r="L195" s="108">
        <f t="shared" si="105"/>
        <v>51.6</v>
      </c>
    </row>
    <row r="196" spans="1:12" hidden="1" x14ac:dyDescent="0.2">
      <c r="A196" s="16"/>
      <c r="B196" s="8" t="s">
        <v>105</v>
      </c>
      <c r="C196" s="101"/>
      <c r="D196" s="172"/>
      <c r="E196" s="172"/>
      <c r="F196" s="172"/>
      <c r="G196" s="172"/>
      <c r="H196" s="178">
        <f>G196/$G$204</f>
        <v>0</v>
      </c>
      <c r="I196" s="216" t="str">
        <f t="shared" si="98"/>
        <v>0,0%</v>
      </c>
      <c r="J196" s="185">
        <f t="shared" si="102"/>
        <v>0</v>
      </c>
      <c r="K196" s="178" t="e">
        <f t="shared" si="103"/>
        <v>#DIV/0!</v>
      </c>
      <c r="L196" s="172">
        <f>G196-F196</f>
        <v>0</v>
      </c>
    </row>
    <row r="197" spans="1:12" hidden="1" x14ac:dyDescent="0.2">
      <c r="A197" s="157"/>
      <c r="B197" s="156" t="s">
        <v>27</v>
      </c>
      <c r="C197" s="101"/>
      <c r="D197" s="172"/>
      <c r="E197" s="172"/>
      <c r="F197" s="172"/>
      <c r="G197" s="172"/>
      <c r="H197" s="178"/>
      <c r="I197" s="216" t="str">
        <f t="shared" si="98"/>
        <v>0,0%</v>
      </c>
      <c r="J197" s="185"/>
      <c r="K197" s="178"/>
      <c r="L197" s="172"/>
    </row>
    <row r="198" spans="1:12" ht="27" hidden="1" x14ac:dyDescent="0.2">
      <c r="A198" s="157"/>
      <c r="B198" s="156" t="s">
        <v>188</v>
      </c>
      <c r="C198" s="101"/>
      <c r="D198" s="172"/>
      <c r="E198" s="172"/>
      <c r="F198" s="172"/>
      <c r="G198" s="172"/>
      <c r="H198" s="178">
        <f t="shared" ref="H198:H204" si="106">G198/$G$204</f>
        <v>0</v>
      </c>
      <c r="I198" s="216" t="str">
        <f t="shared" si="98"/>
        <v>0,0%</v>
      </c>
      <c r="J198" s="185">
        <f t="shared" ref="J198:J203" si="107">G198-D198</f>
        <v>0</v>
      </c>
      <c r="K198" s="178" t="e">
        <f t="shared" ref="K198:K204" si="108">G198/D198</f>
        <v>#DIV/0!</v>
      </c>
      <c r="L198" s="172">
        <f>G198-F198</f>
        <v>0</v>
      </c>
    </row>
    <row r="199" spans="1:12" ht="67.5" x14ac:dyDescent="0.2">
      <c r="A199" s="262" t="s">
        <v>251</v>
      </c>
      <c r="B199" s="156" t="s">
        <v>187</v>
      </c>
      <c r="C199" s="102">
        <v>2100</v>
      </c>
      <c r="D199" s="208">
        <v>3714.8</v>
      </c>
      <c r="E199" s="208">
        <v>435</v>
      </c>
      <c r="F199" s="191">
        <v>458.7</v>
      </c>
      <c r="G199" s="208">
        <v>435</v>
      </c>
      <c r="H199" s="216">
        <f t="shared" si="106"/>
        <v>4.0000000000000001E-3</v>
      </c>
      <c r="I199" s="216">
        <f t="shared" si="98"/>
        <v>1</v>
      </c>
      <c r="J199" s="217">
        <f t="shared" si="107"/>
        <v>-3279.8</v>
      </c>
      <c r="K199" s="216">
        <f t="shared" si="108"/>
        <v>0.11700000000000001</v>
      </c>
      <c r="L199" s="118">
        <f>G199-F199</f>
        <v>-23.7</v>
      </c>
    </row>
    <row r="200" spans="1:12" s="24" customFormat="1" ht="27" x14ac:dyDescent="0.2">
      <c r="A200" s="84">
        <v>1300</v>
      </c>
      <c r="B200" s="81" t="s">
        <v>113</v>
      </c>
      <c r="C200" s="236">
        <f>C201</f>
        <v>16046</v>
      </c>
      <c r="D200" s="236">
        <f>D201</f>
        <v>16046</v>
      </c>
      <c r="E200" s="236">
        <f>E201</f>
        <v>3953.1</v>
      </c>
      <c r="F200" s="236">
        <f>F201</f>
        <v>4034.6</v>
      </c>
      <c r="G200" s="236">
        <f>G201</f>
        <v>3953.1</v>
      </c>
      <c r="H200" s="234">
        <f t="shared" si="106"/>
        <v>3.5999999999999997E-2</v>
      </c>
      <c r="I200" s="89">
        <f t="shared" si="98"/>
        <v>1</v>
      </c>
      <c r="J200" s="235">
        <f t="shared" si="107"/>
        <v>-12092.9</v>
      </c>
      <c r="K200" s="234">
        <f t="shared" si="108"/>
        <v>0.246</v>
      </c>
      <c r="L200" s="236">
        <f t="shared" si="90"/>
        <v>-81.5</v>
      </c>
    </row>
    <row r="201" spans="1:12" s="40" customFormat="1" ht="27" x14ac:dyDescent="0.2">
      <c r="A201" s="15" t="s">
        <v>77</v>
      </c>
      <c r="B201" s="33" t="s">
        <v>114</v>
      </c>
      <c r="C201" s="129">
        <v>16046</v>
      </c>
      <c r="D201" s="192">
        <v>16046</v>
      </c>
      <c r="E201" s="192">
        <v>3953.1</v>
      </c>
      <c r="F201" s="192">
        <v>4034.6</v>
      </c>
      <c r="G201" s="207">
        <v>3953.1</v>
      </c>
      <c r="H201" s="216">
        <f t="shared" si="106"/>
        <v>3.5999999999999997E-2</v>
      </c>
      <c r="I201" s="216">
        <f t="shared" si="98"/>
        <v>1</v>
      </c>
      <c r="J201" s="217">
        <f t="shared" si="107"/>
        <v>-12092.9</v>
      </c>
      <c r="K201" s="216">
        <f t="shared" si="108"/>
        <v>0.246</v>
      </c>
      <c r="L201" s="118">
        <f t="shared" si="90"/>
        <v>-81.5</v>
      </c>
    </row>
    <row r="202" spans="1:12" s="24" customFormat="1" ht="40.5" x14ac:dyDescent="0.2">
      <c r="A202" s="84">
        <v>1400</v>
      </c>
      <c r="B202" s="81" t="s">
        <v>164</v>
      </c>
      <c r="C202" s="236">
        <f>C203</f>
        <v>80000</v>
      </c>
      <c r="D202" s="236">
        <f>D203</f>
        <v>80000</v>
      </c>
      <c r="E202" s="236">
        <f>E203</f>
        <v>2000</v>
      </c>
      <c r="F202" s="80">
        <f>F203</f>
        <v>0</v>
      </c>
      <c r="G202" s="80">
        <f>G203</f>
        <v>2000</v>
      </c>
      <c r="H202" s="78">
        <f t="shared" si="106"/>
        <v>1.7999999999999999E-2</v>
      </c>
      <c r="I202" s="89">
        <f t="shared" si="98"/>
        <v>1</v>
      </c>
      <c r="J202" s="79">
        <f t="shared" si="107"/>
        <v>-78000</v>
      </c>
      <c r="K202" s="234">
        <f t="shared" si="108"/>
        <v>2.5000000000000001E-2</v>
      </c>
      <c r="L202" s="236">
        <f t="shared" ref="L202:L203" si="109">G202-F202</f>
        <v>2000</v>
      </c>
    </row>
    <row r="203" spans="1:12" s="40" customFormat="1" x14ac:dyDescent="0.2">
      <c r="A203" s="15" t="s">
        <v>163</v>
      </c>
      <c r="B203" s="33" t="s">
        <v>165</v>
      </c>
      <c r="C203" s="129">
        <v>80000</v>
      </c>
      <c r="D203" s="192">
        <v>80000</v>
      </c>
      <c r="E203" s="192">
        <v>2000</v>
      </c>
      <c r="F203" s="192">
        <v>0</v>
      </c>
      <c r="G203" s="207">
        <v>2000</v>
      </c>
      <c r="H203" s="216">
        <f t="shared" si="106"/>
        <v>1.7999999999999999E-2</v>
      </c>
      <c r="I203" s="216">
        <f t="shared" si="98"/>
        <v>1</v>
      </c>
      <c r="J203" s="217">
        <f t="shared" si="107"/>
        <v>-78000</v>
      </c>
      <c r="K203" s="216">
        <f t="shared" si="108"/>
        <v>2.5000000000000001E-2</v>
      </c>
      <c r="L203" s="118">
        <f t="shared" si="109"/>
        <v>2000</v>
      </c>
    </row>
    <row r="204" spans="1:12" s="24" customFormat="1" ht="16.5" x14ac:dyDescent="0.2">
      <c r="A204" s="76"/>
      <c r="B204" s="85" t="s">
        <v>55</v>
      </c>
      <c r="C204" s="236">
        <f>C52+C71+C78+C109+C153+C167+C183+C186+C200+C202</f>
        <v>608971.6</v>
      </c>
      <c r="D204" s="236">
        <f>D52+D71+D78+D109+D153+D167+D183+D186+D200+D202</f>
        <v>887528</v>
      </c>
      <c r="E204" s="236">
        <f>E52+E71+E78+E109+E153+E167+E183+E186+E200+E202</f>
        <v>110651.5</v>
      </c>
      <c r="F204" s="236">
        <f>F52+F71+F78+F109+F153+F167+F183+F186+F200+F202</f>
        <v>98200.9</v>
      </c>
      <c r="G204" s="236">
        <f>G52+G71+G78+G109+G153+G167+G183+G186+G200+G202</f>
        <v>110651.5</v>
      </c>
      <c r="H204" s="78">
        <f t="shared" si="106"/>
        <v>1</v>
      </c>
      <c r="I204" s="89">
        <f t="shared" si="98"/>
        <v>1</v>
      </c>
      <c r="J204" s="80">
        <f>J52+J71+J78+J109+J153+J167+J183+J186+J200</f>
        <v>-698876.5</v>
      </c>
      <c r="K204" s="234">
        <f t="shared" si="108"/>
        <v>0.125</v>
      </c>
      <c r="L204" s="236">
        <f>G204-F204</f>
        <v>12450.6</v>
      </c>
    </row>
    <row r="205" spans="1:12" s="1" customFormat="1" ht="16.5" x14ac:dyDescent="0.2">
      <c r="A205" s="30"/>
      <c r="B205" s="67"/>
      <c r="C205" s="133"/>
      <c r="D205" s="229"/>
      <c r="E205" s="261"/>
      <c r="F205" s="239"/>
      <c r="G205" s="263"/>
      <c r="H205" s="240"/>
      <c r="I205" s="260"/>
      <c r="J205" s="241"/>
      <c r="K205" s="240"/>
      <c r="L205" s="239"/>
    </row>
    <row r="206" spans="1:12" x14ac:dyDescent="0.2">
      <c r="A206" s="17"/>
      <c r="B206" s="5" t="s">
        <v>68</v>
      </c>
      <c r="C206" s="277">
        <f>C49-C204</f>
        <v>0</v>
      </c>
      <c r="D206" s="279">
        <f>D49-D204</f>
        <v>-4288.7</v>
      </c>
      <c r="E206" s="279">
        <f>E49-E204</f>
        <v>6533.3</v>
      </c>
      <c r="F206" s="281">
        <f>F49-F204</f>
        <v>884.5</v>
      </c>
      <c r="G206" s="281">
        <f>G49-G204</f>
        <v>9386</v>
      </c>
      <c r="H206" s="269">
        <f>G206/G206</f>
        <v>1</v>
      </c>
      <c r="I206" s="269">
        <f>H206/H206</f>
        <v>1</v>
      </c>
      <c r="J206" s="271">
        <f>G206-D206</f>
        <v>13674.7</v>
      </c>
      <c r="K206" s="269">
        <f>G206/D206</f>
        <v>-2.1890000000000001</v>
      </c>
      <c r="L206" s="274">
        <f>G206-F206</f>
        <v>8501.5</v>
      </c>
    </row>
    <row r="207" spans="1:12" x14ac:dyDescent="0.2">
      <c r="A207" s="17"/>
      <c r="B207" s="5" t="s">
        <v>69</v>
      </c>
      <c r="C207" s="278"/>
      <c r="D207" s="280"/>
      <c r="E207" s="280"/>
      <c r="F207" s="282"/>
      <c r="G207" s="282"/>
      <c r="H207" s="270"/>
      <c r="I207" s="270"/>
      <c r="J207" s="272"/>
      <c r="K207" s="270"/>
      <c r="L207" s="275"/>
    </row>
    <row r="208" spans="1:12" ht="27" x14ac:dyDescent="0.2">
      <c r="A208" s="17"/>
      <c r="B208" s="5" t="s">
        <v>70</v>
      </c>
      <c r="C208" s="131">
        <f>C209+C212</f>
        <v>0</v>
      </c>
      <c r="D208" s="193">
        <f>D209+D212</f>
        <v>4288.7</v>
      </c>
      <c r="E208" s="193">
        <f>E209+E212</f>
        <v>-6533.3</v>
      </c>
      <c r="F208" s="193">
        <f>F209+F212</f>
        <v>-884.5</v>
      </c>
      <c r="G208" s="193">
        <f>G209+G212</f>
        <v>-9386</v>
      </c>
      <c r="H208" s="238">
        <f>G208/G208</f>
        <v>1</v>
      </c>
      <c r="I208" s="238">
        <f>H208/H208</f>
        <v>1</v>
      </c>
      <c r="J208" s="243">
        <f t="shared" ref="J208:J214" si="110">G208-D208</f>
        <v>-13674.7</v>
      </c>
      <c r="K208" s="238">
        <f>G208/D208</f>
        <v>-2.1890000000000001</v>
      </c>
      <c r="L208" s="237">
        <f>G208-F208</f>
        <v>-8501.5</v>
      </c>
    </row>
    <row r="209" spans="1:12" ht="27" x14ac:dyDescent="0.2">
      <c r="A209" s="41" t="s">
        <v>86</v>
      </c>
      <c r="B209" s="68" t="s">
        <v>87</v>
      </c>
      <c r="C209" s="134">
        <f>C210+C211</f>
        <v>0</v>
      </c>
      <c r="D209" s="205">
        <f>D210+D211</f>
        <v>0</v>
      </c>
      <c r="E209" s="205">
        <f>E210+E211</f>
        <v>0</v>
      </c>
      <c r="F209" s="237">
        <f>F210+F211</f>
        <v>0</v>
      </c>
      <c r="G209" s="237">
        <f>G210+G211</f>
        <v>0</v>
      </c>
      <c r="H209" s="238">
        <v>0</v>
      </c>
      <c r="I209" s="238">
        <v>0</v>
      </c>
      <c r="J209" s="243">
        <f t="shared" si="110"/>
        <v>0</v>
      </c>
      <c r="K209" s="238">
        <v>0</v>
      </c>
      <c r="L209" s="207">
        <f>G209-F209</f>
        <v>0</v>
      </c>
    </row>
    <row r="210" spans="1:12" s="40" customFormat="1" ht="27" x14ac:dyDescent="0.2">
      <c r="A210" s="16" t="s">
        <v>82</v>
      </c>
      <c r="B210" s="69" t="s">
        <v>83</v>
      </c>
      <c r="C210" s="129">
        <v>118500</v>
      </c>
      <c r="D210" s="192">
        <v>118500</v>
      </c>
      <c r="E210" s="192">
        <v>40000</v>
      </c>
      <c r="F210" s="207">
        <v>40000</v>
      </c>
      <c r="G210" s="207">
        <v>40000</v>
      </c>
      <c r="H210" s="238">
        <v>0</v>
      </c>
      <c r="I210" s="238">
        <v>0</v>
      </c>
      <c r="J210" s="244">
        <f t="shared" si="110"/>
        <v>-78500</v>
      </c>
      <c r="K210" s="245">
        <f>G210/D210</f>
        <v>0.33800000000000002</v>
      </c>
      <c r="L210" s="207">
        <f>G210-F210</f>
        <v>0</v>
      </c>
    </row>
    <row r="211" spans="1:12" s="40" customFormat="1" ht="40.5" x14ac:dyDescent="0.2">
      <c r="A211" s="16" t="s">
        <v>84</v>
      </c>
      <c r="B211" s="69" t="s">
        <v>85</v>
      </c>
      <c r="C211" s="129">
        <v>-118500</v>
      </c>
      <c r="D211" s="192">
        <v>-118500</v>
      </c>
      <c r="E211" s="192">
        <v>-40000</v>
      </c>
      <c r="F211" s="207">
        <v>-40000</v>
      </c>
      <c r="G211" s="207">
        <v>-40000</v>
      </c>
      <c r="H211" s="238">
        <v>0</v>
      </c>
      <c r="I211" s="238">
        <v>0</v>
      </c>
      <c r="J211" s="244">
        <f t="shared" si="110"/>
        <v>78500</v>
      </c>
      <c r="K211" s="245">
        <f>G211/D211</f>
        <v>0.33800000000000002</v>
      </c>
      <c r="L211" s="207">
        <f>G211-F211</f>
        <v>0</v>
      </c>
    </row>
    <row r="212" spans="1:12" ht="27" x14ac:dyDescent="0.2">
      <c r="A212" s="41" t="s">
        <v>88</v>
      </c>
      <c r="B212" s="68" t="s">
        <v>89</v>
      </c>
      <c r="C212" s="134">
        <f>C213+C214</f>
        <v>0</v>
      </c>
      <c r="D212" s="205">
        <f>D213+D214</f>
        <v>4288.7</v>
      </c>
      <c r="E212" s="205">
        <f>E213+E214</f>
        <v>-6533.3</v>
      </c>
      <c r="F212" s="237">
        <f>F213+F214</f>
        <v>-884.5</v>
      </c>
      <c r="G212" s="237">
        <f>G213+G214</f>
        <v>-9386</v>
      </c>
      <c r="H212" s="238">
        <f>G208/G212</f>
        <v>1</v>
      </c>
      <c r="I212" s="238">
        <f>H208/H212</f>
        <v>1</v>
      </c>
      <c r="J212" s="243">
        <f t="shared" si="110"/>
        <v>-13674.7</v>
      </c>
      <c r="K212" s="238">
        <f>G212/D212</f>
        <v>-2.1890000000000001</v>
      </c>
      <c r="L212" s="242">
        <f>G212-F212</f>
        <v>-8501.5</v>
      </c>
    </row>
    <row r="213" spans="1:12" ht="27" x14ac:dyDescent="0.2">
      <c r="A213" s="15" t="s">
        <v>90</v>
      </c>
      <c r="B213" s="7" t="s">
        <v>51</v>
      </c>
      <c r="C213" s="129">
        <v>0</v>
      </c>
      <c r="D213" s="192">
        <v>0</v>
      </c>
      <c r="E213" s="192">
        <v>0</v>
      </c>
      <c r="F213" s="207">
        <v>-139172.29999999999</v>
      </c>
      <c r="G213" s="207">
        <v>-160042.20000000001</v>
      </c>
      <c r="H213" s="238">
        <f t="shared" ref="H213:I214" si="111">G209/G213</f>
        <v>0</v>
      </c>
      <c r="I213" s="238">
        <v>0</v>
      </c>
      <c r="J213" s="217">
        <f t="shared" si="110"/>
        <v>-160042.20000000001</v>
      </c>
      <c r="K213" s="216">
        <v>0</v>
      </c>
      <c r="L213" s="118">
        <f>-(L49)</f>
        <v>-20952.099999999999</v>
      </c>
    </row>
    <row r="214" spans="1:12" ht="27" x14ac:dyDescent="0.2">
      <c r="A214" s="15" t="s">
        <v>91</v>
      </c>
      <c r="B214" s="7" t="s">
        <v>52</v>
      </c>
      <c r="C214" s="129">
        <v>0</v>
      </c>
      <c r="D214" s="192">
        <v>4288.7</v>
      </c>
      <c r="E214" s="192">
        <v>-6533.3</v>
      </c>
      <c r="F214" s="207">
        <v>138287.79999999999</v>
      </c>
      <c r="G214" s="207">
        <v>150656.20000000001</v>
      </c>
      <c r="H214" s="238">
        <f t="shared" si="111"/>
        <v>0.26600000000000001</v>
      </c>
      <c r="I214" s="238">
        <f t="shared" si="111"/>
        <v>0</v>
      </c>
      <c r="J214" s="217">
        <f t="shared" si="110"/>
        <v>146367.5</v>
      </c>
      <c r="K214" s="216">
        <f>G214/D214</f>
        <v>35.128999999999998</v>
      </c>
      <c r="L214" s="118">
        <f>L204</f>
        <v>12450.6</v>
      </c>
    </row>
    <row r="215" spans="1:12" ht="13.5" hidden="1" customHeight="1" x14ac:dyDescent="0.2">
      <c r="A215" s="16" t="s">
        <v>10</v>
      </c>
      <c r="B215" s="10" t="s">
        <v>9</v>
      </c>
      <c r="C215" s="135"/>
      <c r="D215" s="26"/>
      <c r="E215" s="26"/>
      <c r="F215" s="6"/>
      <c r="G215" s="6"/>
      <c r="H215" s="178"/>
      <c r="I215" s="178"/>
      <c r="J215" s="90"/>
      <c r="K215" s="89"/>
      <c r="L215" s="88"/>
    </row>
    <row r="216" spans="1:12" ht="27" hidden="1" customHeight="1" x14ac:dyDescent="0.2">
      <c r="A216" s="86"/>
      <c r="B216" s="87" t="s">
        <v>141</v>
      </c>
      <c r="C216" s="88">
        <f>C68+C150+C158+C173+C191</f>
        <v>83120.399999999994</v>
      </c>
      <c r="D216" s="88">
        <f>D68+D150+D158+D173+D191</f>
        <v>83115.399999999994</v>
      </c>
      <c r="E216" s="88"/>
      <c r="F216" s="88">
        <f>F68+F150+F158+F173+F191</f>
        <v>21514.7</v>
      </c>
      <c r="G216" s="88">
        <f>G68+G150+G158+G173+G191</f>
        <v>17777.099999999999</v>
      </c>
      <c r="H216" s="177">
        <f t="shared" ref="H216:H221" si="112">G216/$G$204</f>
        <v>0.161</v>
      </c>
      <c r="I216" s="177"/>
      <c r="J216" s="95">
        <f t="shared" ref="J216:J221" si="113">G216-D216</f>
        <v>-65338.3</v>
      </c>
      <c r="K216" s="94">
        <f t="shared" ref="K216:K221" si="114">G216/D216</f>
        <v>0.214</v>
      </c>
      <c r="L216" s="96">
        <f t="shared" ref="L216:L221" si="115">G216-F216</f>
        <v>-3737.6</v>
      </c>
    </row>
    <row r="217" spans="1:12" ht="13.5" hidden="1" customHeight="1" x14ac:dyDescent="0.2">
      <c r="A217" s="86" t="s">
        <v>10</v>
      </c>
      <c r="B217" s="87" t="s">
        <v>140</v>
      </c>
      <c r="C217" s="88">
        <f>C68</f>
        <v>9475.4</v>
      </c>
      <c r="D217" s="88">
        <f t="shared" ref="D217:G217" si="116">D68</f>
        <v>9475.4</v>
      </c>
      <c r="E217" s="88"/>
      <c r="F217" s="88">
        <f t="shared" ref="F217" si="117">F68</f>
        <v>2505</v>
      </c>
      <c r="G217" s="88">
        <f t="shared" si="116"/>
        <v>2460.5</v>
      </c>
      <c r="H217" s="177">
        <f t="shared" si="112"/>
        <v>2.1999999999999999E-2</v>
      </c>
      <c r="I217" s="177"/>
      <c r="J217" s="95">
        <f t="shared" si="113"/>
        <v>-7014.9</v>
      </c>
      <c r="K217" s="94">
        <f t="shared" si="114"/>
        <v>0.26</v>
      </c>
      <c r="L217" s="96">
        <f t="shared" si="115"/>
        <v>-44.5</v>
      </c>
    </row>
    <row r="218" spans="1:12" ht="13.5" hidden="1" customHeight="1" x14ac:dyDescent="0.2">
      <c r="A218" s="86"/>
      <c r="B218" s="87" t="s">
        <v>171</v>
      </c>
      <c r="C218" s="88">
        <f>C191+C173+C158</f>
        <v>61795.1</v>
      </c>
      <c r="D218" s="88">
        <f>D191+D173+D158</f>
        <v>61791.5</v>
      </c>
      <c r="E218" s="88"/>
      <c r="F218" s="88">
        <f>F191+F173+F158</f>
        <v>15465.2</v>
      </c>
      <c r="G218" s="88">
        <f>G191+G173+G158</f>
        <v>13088.4</v>
      </c>
      <c r="H218" s="177">
        <f t="shared" si="112"/>
        <v>0.11799999999999999</v>
      </c>
      <c r="I218" s="177"/>
      <c r="J218" s="95">
        <f t="shared" si="113"/>
        <v>-48703.1</v>
      </c>
      <c r="K218" s="94">
        <f t="shared" si="114"/>
        <v>0.21199999999999999</v>
      </c>
      <c r="L218" s="96">
        <f t="shared" si="115"/>
        <v>-2376.8000000000002</v>
      </c>
    </row>
    <row r="219" spans="1:12" ht="13.5" hidden="1" customHeight="1" x14ac:dyDescent="0.2">
      <c r="A219" s="86" t="s">
        <v>10</v>
      </c>
      <c r="B219" s="87" t="s">
        <v>109</v>
      </c>
      <c r="C219" s="88">
        <f>C69+C160+C175+C193</f>
        <v>8459.1</v>
      </c>
      <c r="D219" s="88">
        <f>D69+D160+D175+D193</f>
        <v>8629.4</v>
      </c>
      <c r="E219" s="88"/>
      <c r="F219" s="88">
        <f>F69+F160+F175+F193</f>
        <v>2306.5</v>
      </c>
      <c r="G219" s="88">
        <f>G69+G160+G175+G193</f>
        <v>3824.6</v>
      </c>
      <c r="H219" s="177">
        <f t="shared" si="112"/>
        <v>3.5000000000000003E-2</v>
      </c>
      <c r="I219" s="177"/>
      <c r="J219" s="95">
        <f t="shared" si="113"/>
        <v>-4804.8</v>
      </c>
      <c r="K219" s="94">
        <f t="shared" si="114"/>
        <v>0.443</v>
      </c>
      <c r="L219" s="96">
        <f t="shared" si="115"/>
        <v>1518.1</v>
      </c>
    </row>
    <row r="220" spans="1:12" ht="13.5" hidden="1" customHeight="1" x14ac:dyDescent="0.2">
      <c r="A220" s="86" t="s">
        <v>10</v>
      </c>
      <c r="B220" s="91" t="s">
        <v>76</v>
      </c>
      <c r="C220" s="101"/>
      <c r="D220" s="118"/>
      <c r="E220" s="118"/>
      <c r="F220" s="118"/>
      <c r="G220" s="118"/>
      <c r="H220" s="177">
        <f t="shared" si="112"/>
        <v>0</v>
      </c>
      <c r="I220" s="177"/>
      <c r="J220" s="95">
        <f t="shared" si="113"/>
        <v>0</v>
      </c>
      <c r="K220" s="94" t="e">
        <f t="shared" si="114"/>
        <v>#DIV/0!</v>
      </c>
      <c r="L220" s="96">
        <f t="shared" si="115"/>
        <v>0</v>
      </c>
    </row>
    <row r="221" spans="1:12" ht="13.5" hidden="1" customHeight="1" x14ac:dyDescent="0.2">
      <c r="A221" s="86"/>
      <c r="B221" s="91" t="s">
        <v>115</v>
      </c>
      <c r="C221" s="88">
        <f>C70+C77+C108+C152+C166+C181+C199</f>
        <v>139192.9</v>
      </c>
      <c r="D221" s="88">
        <f>D70+D77+D108+D152+D166+D181+D199</f>
        <v>387010.9</v>
      </c>
      <c r="E221" s="88"/>
      <c r="F221" s="88">
        <f>F70+F77+F108+F152+F166+F181+F199</f>
        <v>67964.5</v>
      </c>
      <c r="G221" s="88">
        <f>G70+G77+G108+G152+G166+G181+G199</f>
        <v>24683.9</v>
      </c>
      <c r="H221" s="177">
        <f t="shared" si="112"/>
        <v>0.223</v>
      </c>
      <c r="I221" s="177"/>
      <c r="J221" s="95">
        <f t="shared" si="113"/>
        <v>-362327</v>
      </c>
      <c r="K221" s="94">
        <f t="shared" si="114"/>
        <v>6.4000000000000001E-2</v>
      </c>
      <c r="L221" s="96">
        <f t="shared" si="115"/>
        <v>-43280.6</v>
      </c>
    </row>
    <row r="222" spans="1:12" x14ac:dyDescent="0.2">
      <c r="B222" s="103"/>
      <c r="C222" s="28"/>
      <c r="D222" s="29"/>
      <c r="E222" s="29"/>
      <c r="F222" s="29"/>
      <c r="G222" s="29"/>
      <c r="H222" s="179"/>
      <c r="I222" s="179"/>
      <c r="J222" s="32"/>
      <c r="K222" s="31"/>
      <c r="L222" s="29"/>
    </row>
    <row r="223" spans="1:12" x14ac:dyDescent="0.2">
      <c r="A223" s="63"/>
      <c r="D223" s="29"/>
      <c r="E223" s="29"/>
      <c r="H223" s="174" t="s">
        <v>10</v>
      </c>
    </row>
    <row r="224" spans="1:12" x14ac:dyDescent="0.2">
      <c r="B224" s="70"/>
      <c r="C224" s="71"/>
      <c r="D224" s="72"/>
      <c r="E224" s="72"/>
      <c r="F224" s="36"/>
      <c r="G224" s="36"/>
      <c r="H224" s="175"/>
      <c r="I224" s="175"/>
      <c r="J224" s="73"/>
      <c r="K224" s="61" t="s">
        <v>10</v>
      </c>
      <c r="L224" s="2"/>
    </row>
    <row r="225" spans="2:10" x14ac:dyDescent="0.2">
      <c r="B225" s="74"/>
      <c r="C225" s="74"/>
      <c r="D225" s="72"/>
      <c r="E225" s="72"/>
      <c r="F225" s="73"/>
      <c r="G225" s="73"/>
      <c r="H225" s="175"/>
      <c r="I225" s="175"/>
      <c r="J225" s="75"/>
    </row>
  </sheetData>
  <customSheetViews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2">
    <mergeCell ref="H206:H207"/>
    <mergeCell ref="J206:J207"/>
    <mergeCell ref="K206:K207"/>
    <mergeCell ref="H1:L1"/>
    <mergeCell ref="L206:L207"/>
    <mergeCell ref="A2:K2"/>
    <mergeCell ref="C206:C207"/>
    <mergeCell ref="D206:D207"/>
    <mergeCell ref="G206:G207"/>
    <mergeCell ref="F206:F207"/>
    <mergeCell ref="E206:E207"/>
    <mergeCell ref="I206:I207"/>
  </mergeCells>
  <phoneticPr fontId="0" type="noConversion"/>
  <pageMargins left="0.25" right="0.25" top="0.75" bottom="0.75" header="0.3" footer="0.3"/>
  <pageSetup paperSize="9" scale="62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2017-04-14T10:17:25Z</cp:lastPrinted>
  <dcterms:created xsi:type="dcterms:W3CDTF">1998-04-06T06:06:47Z</dcterms:created>
  <dcterms:modified xsi:type="dcterms:W3CDTF">2017-04-14T10:18:10Z</dcterms:modified>
</cp:coreProperties>
</file>