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10971261_6A6B_11D7_802E_0050224027E0_.wvu.PrintArea" localSheetId="0" hidden="1">'Анализ бюджета'!$A$1:$H$105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бюджета'!$A$1:$H$106</definedName>
    <definedName name="Z_3E0975D4_F473_4E80_8145_943621EDDC62_.wvu.PrintTitles" localSheetId="0" hidden="1">'Анализ бюджета'!$4:$4</definedName>
    <definedName name="Z_3E0975D4_F473_4E80_8145_943621EDDC62_.wvu.Rows" localSheetId="0" hidden="1">'Анализ бюджета'!$36:$37</definedName>
    <definedName name="Z_4F278C51_CC0C_4908_B19B_FD853FE30C23_.wvu.PrintArea" localSheetId="0" hidden="1">'Анализ бюджета'!$A$1:$H$105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бюджета'!$19:$19,'Анализ бюджета'!$21:$22,'Анализ бюджета'!#REF!,'Анализ бюджета'!#REF!,'Анализ бюджета'!#REF!,'Анализ бюджета'!#REF!,'Анализ бюджета'!#REF!,'Анализ бюджета'!$32:$32,'Анализ бюджета'!#REF!,'Анализ бюджета'!#REF!,'Анализ бюджета'!#REF!,'Анализ бюджета'!$38:$38,'Анализ бюджета'!$41:$41,'Анализ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284F2C6_4DD7_403F_A243_51059CA7CC38_.wvu.PrintTitles" localSheetId="0" hidden="1">'Анализ бюджета'!$4:$4</definedName>
    <definedName name="Z_6284F2C6_4DD7_403F_A243_51059CA7CC38_.wvu.Rows" localSheetId="0" hidden="1">'Анализ бюджета'!$36:$37</definedName>
    <definedName name="Z_735893B7_5E6F_4E87_8F79_7422E435EC59_.wvu.PrintArea" localSheetId="0" hidden="1">'Анализ бюджета'!$A$1:$H$108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бюджета'!$35:$37</definedName>
    <definedName name="Z_8F58F720_5478_11D7_8E43_00002120D636_.wvu.PrintArea" localSheetId="0" hidden="1">'Анализ бюджета'!$A$2:$H$49</definedName>
    <definedName name="Z_8F58F720_5478_11D7_8E43_00002120D636_.wvu.PrintTitles" localSheetId="0" hidden="1">'Анализ бюджета'!$4:$4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бюджета'!$A$1:$H$108</definedName>
    <definedName name="Z_97B5DCE1_CCA4_11D7_B6CC_0007E980B7D4_.wvu.Rows" localSheetId="0" hidden="1">'Анализ бюджета'!#REF!,'Анализ бюджета'!$35:$37</definedName>
    <definedName name="Z_A91D99C2_8122_48C0_91AB_172E51C62B1D_.wvu.PrintArea" localSheetId="0" hidden="1">'Анализ бюджета'!$A$1:$H$105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BBE9C636_03BF_4643_9BE9_FD03688E5A96_.wvu.PrintTitles" localSheetId="0" hidden="1">'Анализ бюджета'!$4:$4</definedName>
    <definedName name="Z_BBE9C636_03BF_4643_9BE9_FD03688E5A96_.wvu.Rows" localSheetId="0" hidden="1">'Анализ бюджета'!$36:$37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бюджета'!$A$1:$H$105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E64E5F61_FD5E_11DA_AA5B_0004761D6C8E_.wvu.PrintArea" localSheetId="0" hidden="1">'Анализ бюджета'!$A$1:$H$105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бюджета'!$E$48</definedName>
    <definedName name="Всего_расходов_2002">'Анализ бюджета'!#REF!</definedName>
    <definedName name="Всего_расходов_2003">'Анализ бюджета'!$E$85</definedName>
    <definedName name="_xlnm.Print_Titles" localSheetId="0">'Анализ бюджета'!$4:$4</definedName>
    <definedName name="_xlnm.Print_Area" localSheetId="0">'Анализ бюджета'!$A$1:$H$101</definedName>
  </definedNames>
  <calcPr calcId="125725"/>
  <customWorkbookViews>
    <customWorkbookView name="odegovann - Личное представление" guid="{BBE9C636-03BF-4643-9BE9-FD03688E5A96}" mergeInterval="0" personalView="1" maximized="1" xWindow="1" yWindow="1" windowWidth="1152" windowHeight="643" activeSheetId="1"/>
    <customWorkbookView name="haldeevagv - Личное представление" guid="{3E0975D4-F473-4E80-8145-943621EDDC62}" mergeInterval="0" personalView="1" maximized="1" xWindow="1" yWindow="1" windowWidth="1152" windowHeight="647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taktashovaev - Личное представление" guid="{6284F2C6-4DD7-403F-A243-51059CA7CC38}" mergeInterval="0" personalView="1" maximized="1" xWindow="1" yWindow="1" windowWidth="1280" windowHeight="803" activeSheetId="1" showComments="commIndAndComment"/>
  </customWorkbookViews>
</workbook>
</file>

<file path=xl/calcChain.xml><?xml version="1.0" encoding="utf-8"?>
<calcChain xmlns="http://schemas.openxmlformats.org/spreadsheetml/2006/main">
  <c r="E44" i="1"/>
  <c r="E73"/>
  <c r="D73"/>
  <c r="H87"/>
  <c r="G87"/>
  <c r="E89"/>
  <c r="D44"/>
  <c r="C44"/>
  <c r="H45"/>
  <c r="G45"/>
  <c r="E65"/>
  <c r="D65"/>
  <c r="H68"/>
  <c r="G68"/>
  <c r="G69"/>
  <c r="H69"/>
  <c r="H43"/>
  <c r="G43"/>
  <c r="H31"/>
  <c r="G9"/>
  <c r="H9"/>
  <c r="C10"/>
  <c r="C8" s="1"/>
  <c r="D10"/>
  <c r="D8" s="1"/>
  <c r="E10"/>
  <c r="G11"/>
  <c r="H11"/>
  <c r="G12"/>
  <c r="H12"/>
  <c r="G13"/>
  <c r="H13"/>
  <c r="G14"/>
  <c r="C15"/>
  <c r="D15"/>
  <c r="E15"/>
  <c r="G16"/>
  <c r="H16"/>
  <c r="C18"/>
  <c r="D18"/>
  <c r="E18"/>
  <c r="G19"/>
  <c r="H19"/>
  <c r="C20"/>
  <c r="D20"/>
  <c r="E20"/>
  <c r="G21"/>
  <c r="H21"/>
  <c r="G22"/>
  <c r="H22"/>
  <c r="C26"/>
  <c r="D26"/>
  <c r="E26"/>
  <c r="G27"/>
  <c r="H27"/>
  <c r="C28"/>
  <c r="D28"/>
  <c r="E28"/>
  <c r="G29"/>
  <c r="C30"/>
  <c r="D30"/>
  <c r="E30"/>
  <c r="G31"/>
  <c r="G32"/>
  <c r="H32"/>
  <c r="C33"/>
  <c r="D33"/>
  <c r="E33"/>
  <c r="G34"/>
  <c r="H34"/>
  <c r="C36"/>
  <c r="C35" s="1"/>
  <c r="D36"/>
  <c r="D35" s="1"/>
  <c r="E36"/>
  <c r="E35" s="1"/>
  <c r="G37"/>
  <c r="G38"/>
  <c r="C40"/>
  <c r="D40"/>
  <c r="E40"/>
  <c r="G41"/>
  <c r="H41"/>
  <c r="C42"/>
  <c r="D42"/>
  <c r="E42"/>
  <c r="G46"/>
  <c r="H46"/>
  <c r="G47"/>
  <c r="H47"/>
  <c r="G53"/>
  <c r="H53"/>
  <c r="G54"/>
  <c r="H54"/>
  <c r="G55"/>
  <c r="H55"/>
  <c r="G56"/>
  <c r="G57"/>
  <c r="H57"/>
  <c r="C58"/>
  <c r="D58"/>
  <c r="E58"/>
  <c r="G60"/>
  <c r="G61"/>
  <c r="H61"/>
  <c r="G62"/>
  <c r="H62"/>
  <c r="G63"/>
  <c r="H63"/>
  <c r="C64"/>
  <c r="G67"/>
  <c r="D70"/>
  <c r="E70"/>
  <c r="G72"/>
  <c r="H72"/>
  <c r="G75"/>
  <c r="H75"/>
  <c r="G76"/>
  <c r="H76"/>
  <c r="G77"/>
  <c r="H77"/>
  <c r="G78"/>
  <c r="H78"/>
  <c r="G79"/>
  <c r="H79"/>
  <c r="G81"/>
  <c r="H81"/>
  <c r="G82"/>
  <c r="H82"/>
  <c r="G83"/>
  <c r="H83"/>
  <c r="G84"/>
  <c r="H84"/>
  <c r="G85"/>
  <c r="H85"/>
  <c r="G86"/>
  <c r="H86"/>
  <c r="G88"/>
  <c r="H88"/>
  <c r="D89"/>
  <c r="G91"/>
  <c r="H91"/>
  <c r="G92"/>
  <c r="H92"/>
  <c r="G93"/>
  <c r="H93"/>
  <c r="G65" l="1"/>
  <c r="C39"/>
  <c r="C17"/>
  <c r="G44"/>
  <c r="G15"/>
  <c r="G20"/>
  <c r="G73"/>
  <c r="D64"/>
  <c r="D94" s="1"/>
  <c r="H42"/>
  <c r="G52"/>
  <c r="G58"/>
  <c r="G89"/>
  <c r="H73"/>
  <c r="G70"/>
  <c r="H15"/>
  <c r="H30"/>
  <c r="G40"/>
  <c r="G26"/>
  <c r="G42"/>
  <c r="G33"/>
  <c r="G18"/>
  <c r="G10"/>
  <c r="E64"/>
  <c r="E94" s="1"/>
  <c r="E25"/>
  <c r="D25"/>
  <c r="D24" s="1"/>
  <c r="E17"/>
  <c r="D17"/>
  <c r="D6" s="1"/>
  <c r="H89"/>
  <c r="H70"/>
  <c r="C94"/>
  <c r="E39"/>
  <c r="D39"/>
  <c r="H33"/>
  <c r="C25"/>
  <c r="C24" s="1"/>
  <c r="G35"/>
  <c r="C6"/>
  <c r="C7"/>
  <c r="D7"/>
  <c r="E8"/>
  <c r="H65"/>
  <c r="H58"/>
  <c r="H52"/>
  <c r="H44"/>
  <c r="H40"/>
  <c r="G36"/>
  <c r="G30"/>
  <c r="G28"/>
  <c r="H26"/>
  <c r="H20"/>
  <c r="H18"/>
  <c r="H10"/>
  <c r="F78" l="1"/>
  <c r="F63"/>
  <c r="F87"/>
  <c r="F69"/>
  <c r="G25"/>
  <c r="H64"/>
  <c r="G64"/>
  <c r="E24"/>
  <c r="H25"/>
  <c r="C5"/>
  <c r="C48" s="1"/>
  <c r="C95" s="1"/>
  <c r="G39"/>
  <c r="H39"/>
  <c r="G17"/>
  <c r="H17"/>
  <c r="H51"/>
  <c r="G51"/>
  <c r="E7"/>
  <c r="H8"/>
  <c r="E6"/>
  <c r="G8"/>
  <c r="D5"/>
  <c r="D48" s="1"/>
  <c r="D95" s="1"/>
  <c r="G24" l="1"/>
  <c r="H24"/>
  <c r="F62"/>
  <c r="F68"/>
  <c r="E5"/>
  <c r="H6"/>
  <c r="G6"/>
  <c r="G7"/>
  <c r="H7"/>
  <c r="G23"/>
  <c r="H23"/>
  <c r="F53"/>
  <c r="F56"/>
  <c r="F61"/>
  <c r="F72"/>
  <c r="F75"/>
  <c r="F77"/>
  <c r="F79"/>
  <c r="F82"/>
  <c r="F84"/>
  <c r="F85"/>
  <c r="F91"/>
  <c r="F94"/>
  <c r="H94"/>
  <c r="F54"/>
  <c r="F55"/>
  <c r="F57"/>
  <c r="F60"/>
  <c r="F67"/>
  <c r="F70"/>
  <c r="F73"/>
  <c r="F76"/>
  <c r="F81"/>
  <c r="F83"/>
  <c r="F86"/>
  <c r="F88"/>
  <c r="F89"/>
  <c r="F92"/>
  <c r="F93"/>
  <c r="G94"/>
  <c r="F65"/>
  <c r="F64"/>
  <c r="F58"/>
  <c r="F52"/>
  <c r="F51"/>
  <c r="G5" l="1"/>
  <c r="E48"/>
  <c r="H5"/>
  <c r="F45" l="1"/>
  <c r="E95"/>
  <c r="F42"/>
  <c r="F43"/>
  <c r="F5"/>
  <c r="F12"/>
  <c r="F16"/>
  <c r="F22"/>
  <c r="F29"/>
  <c r="F31"/>
  <c r="F32"/>
  <c r="F34"/>
  <c r="F37"/>
  <c r="F47"/>
  <c r="G48"/>
  <c r="F9"/>
  <c r="F11"/>
  <c r="F13"/>
  <c r="F14"/>
  <c r="F15"/>
  <c r="F19"/>
  <c r="F21"/>
  <c r="F27"/>
  <c r="F28"/>
  <c r="F30"/>
  <c r="F33"/>
  <c r="F36"/>
  <c r="F38"/>
  <c r="F41"/>
  <c r="F46"/>
  <c r="F48"/>
  <c r="H48"/>
  <c r="F39"/>
  <c r="F35"/>
  <c r="F17"/>
  <c r="F26"/>
  <c r="F10"/>
  <c r="F18"/>
  <c r="F25"/>
  <c r="F44"/>
  <c r="F40"/>
  <c r="F20"/>
  <c r="F24"/>
  <c r="F8"/>
  <c r="F7"/>
  <c r="F6"/>
  <c r="F23"/>
</calcChain>
</file>

<file path=xl/sharedStrings.xml><?xml version="1.0" encoding="utf-8"?>
<sst xmlns="http://schemas.openxmlformats.org/spreadsheetml/2006/main" count="164" uniqueCount="158">
  <si>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</si>
  <si>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</si>
  <si>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</si>
  <si>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</si>
  <si>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>Невыясненные поступления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</si>
  <si>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</si>
  <si>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</si>
  <si>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</si>
  <si>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</si>
  <si>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>из них:</t>
  </si>
  <si>
    <t xml:space="preserve">ЖИЛИЩНО-КОММУНАЛЬНОЕ ХОЗЯЙСТВО 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</si>
  <si>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</si>
  <si>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</si>
  <si>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</si>
  <si>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</si>
  <si>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</si>
  <si>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</si>
  <si>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</si>
  <si>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</si>
  <si>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</si>
  <si>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</si>
  <si>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</si>
  <si>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</si>
  <si>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</si>
  <si>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0112</t>
  </si>
  <si>
    <t>Резервные фонды</t>
  </si>
  <si>
    <t>Другие общегосударственные расходы</t>
  </si>
  <si>
    <t>0400</t>
  </si>
  <si>
    <t>ОБЩЕГОСУДАРСТВЕННЫЕ ВОПРОСЫ</t>
  </si>
  <si>
    <t>НАЦИОНАЛЬНАЯ ЭКОНОМИКА</t>
  </si>
  <si>
    <t>0502</t>
  </si>
  <si>
    <t>Коммунальное хозяйство</t>
  </si>
  <si>
    <t>в том числе:</t>
  </si>
  <si>
    <t>000 1 00 00000 00 0000 000</t>
  </si>
  <si>
    <t>ДОХОДЫ</t>
  </si>
  <si>
    <t>000 1 01 00000 00 0000 000</t>
  </si>
  <si>
    <t>НАЛОГИ НА ПРИБЫЛЬ, ДОХОДЫ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</si>
  <si>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</si>
  <si>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182 1 01 02000 01 0000 110</t>
  </si>
  <si>
    <t>182 1 01 02020 01 0000 110</t>
  </si>
  <si>
    <t>182 1 01 02021 01 0000 110</t>
  </si>
  <si>
    <t>182 1 01 02030 01 0000 110</t>
  </si>
  <si>
    <t>182 1 01 02040 01 0000 110</t>
  </si>
  <si>
    <t>182 1 05 03000 01 0000 110</t>
  </si>
  <si>
    <t>182 1 06 00000 00 0000 000</t>
  </si>
  <si>
    <t>182 1 01 02022 01 0000 110</t>
  </si>
  <si>
    <t>182 1 05 00000 00 0000 000</t>
  </si>
  <si>
    <t>182 1 01 02010 01 0000 110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</si>
  <si>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</si>
  <si>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</si>
  <si>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</si>
  <si>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</si>
  <si>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182 1 06 06013 10 0000 110</t>
  </si>
  <si>
    <t>182 1 06 06023 10 0000 110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</si>
  <si>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</si>
  <si>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</si>
  <si>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</si>
  <si>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</si>
  <si>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000 1 14 00000 00 0000 000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</si>
  <si>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</si>
  <si>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</si>
  <si>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000 1 11 00000 00 0000 000</t>
  </si>
  <si>
    <t>000 1 11 05000 00 0000 120</t>
  </si>
  <si>
    <t>000 1 11 05010 00 0000 120</t>
  </si>
  <si>
    <t>000 1 11 05030 00 0000 120</t>
  </si>
  <si>
    <t>000 1 17 01000 00 0000 180</t>
  </si>
  <si>
    <t>000 2 00 00000 00 0000 000</t>
  </si>
  <si>
    <t>000 2 02 01000 00 0000 151</t>
  </si>
  <si>
    <t>134 1 11 05010 10 0000 120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</si>
  <si>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</si>
  <si>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Доходы,  получаемые  в  виде  арендной  платы  за земельные участки, государственная  собственность на которые не разграничена, а также  средства  от продажи  права  на  заключение  договоров  аренды указанных земельных участков</t>
  </si>
  <si>
    <t>134 1 14 06014 10 0000 420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</si>
  <si>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</si>
  <si>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0114</t>
  </si>
  <si>
    <t>0503</t>
  </si>
  <si>
    <t>Благоустройство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</si>
  <si>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</si>
  <si>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</si>
  <si>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</si>
  <si>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</si>
  <si>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 xml:space="preserve">Дотации бюджетам субъектов Российской Федерации и муниципальных образований </t>
  </si>
  <si>
    <t>Уд. вес
в 2009г.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</si>
  <si>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</si>
  <si>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 продажи  права  на заключение договоров аренды  указанных  земельных участков  (за  исключением   земельных   участков автономных учреждений)</t>
  </si>
  <si>
    <t>0707</t>
  </si>
  <si>
    <t>0908</t>
  </si>
  <si>
    <t>0102</t>
  </si>
  <si>
    <t>0103</t>
  </si>
  <si>
    <t>0104</t>
  </si>
  <si>
    <t>0408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</si>
  <si>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</si>
  <si>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 от  использования  имущества, находящегося  в   собственности  поселений  (за исключением  имущества  муниципальных  автономных учреждений,  а  также   имущества   муниципальных унитарных предприятий, в том числе казенных)</t>
  </si>
  <si>
    <t xml:space="preserve">Первоначальный план 
</t>
  </si>
  <si>
    <t>000 1 11 05025 10 0000 120</t>
  </si>
  <si>
    <t>Доходы, получаемые в виде арендной платы, а также средства от продажи права на заключение договоров аренды  за  земли,  находящиеся  в  собственности поселений (за  исключением  земельных участков муниципальных автономных  учреждений)</t>
  </si>
  <si>
    <t xml:space="preserve">Прочие неналоговые доходы бюджетов поселений               </t>
  </si>
  <si>
    <t>Невыясненные поступления, зачисляемые в бюджеты поселений</t>
  </si>
  <si>
    <t>000 1 17 01050 10 0000 180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</si>
  <si>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</si>
  <si>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104 1 11 05035 10 0000 120</t>
  </si>
  <si>
    <t>Физическая культура и спорт</t>
  </si>
  <si>
    <t xml:space="preserve">в том числе: объекты строительства 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</si>
  <si>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</si>
  <si>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</si>
  <si>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</si>
  <si>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</si>
  <si>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Всего расходов</t>
  </si>
  <si>
    <t>0106</t>
  </si>
  <si>
    <t>0501</t>
  </si>
  <si>
    <t>Обеспечение деятельности финансовых, налоговых и таможенных органов и органов финансового (финансово - бюджетного) надзора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</si>
  <si>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</si>
  <si>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</si>
  <si>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</si>
  <si>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</si>
  <si>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-проведение экспертизы земельного участка под строительство транспортной развязки</t>
  </si>
  <si>
    <t xml:space="preserve">                  </t>
  </si>
  <si>
    <t>1104</t>
  </si>
  <si>
    <t>Межбюджетные трансферты</t>
  </si>
  <si>
    <t>000 2 02 04999 00 0000 151</t>
  </si>
  <si>
    <t>Прочие межбюджетные трансферты, передаваемые бюджетам поселений</t>
  </si>
  <si>
    <t>148 2 02 04999 10 0002 151</t>
  </si>
  <si>
    <t>Жилищное хозяйство</t>
  </si>
  <si>
    <t>на реализацию муниципальной адресной программы "Переселение граждан Энгельсского муниципального района из аварийного ж/ф в 2009-2010 годах"</t>
  </si>
  <si>
    <t>на реализацию муниципальной адресной программы "Проведение капитального ремонта многоквартирных домов на территории Энгельсского муниципального района в 2009 году"</t>
  </si>
  <si>
    <t>на реализацию муниципальной адресной программы "Поэтапный переход на отпуск коммунальных ресурсов потребителям в соответствии с показателями коллективных (общедомовых) приборов учета на период 2009-2011 годов"</t>
  </si>
  <si>
    <t>148 2 02 04999 10 0004 151</t>
  </si>
  <si>
    <t>Мебюджетные трансферты на дополнительное финансовое обеспечение расходных обязательств муниципального образования город Энгельс, возникающих при выполнении полномочий, установленных статьей 14 Федерального закона от 6 октября 2003 года № 131-ФЗ "Об общих принципах организации местного самоуправления в Российской Федерации" - на формирование муниципального специализированного жилищного фонда</t>
  </si>
  <si>
    <t>000 2 02 02000 00 0000 151</t>
  </si>
  <si>
    <t>148 2 02 02102 10 0000 151</t>
  </si>
  <si>
    <t>Субсидии бюджетам поселений на закупку автотранспортных средств и коммунальной техники</t>
  </si>
  <si>
    <t xml:space="preserve">Уточненный годовой план 
</t>
  </si>
  <si>
    <t>ПРОФИЦИТ  БЮДЖЕТА (со знаком плюс)</t>
  </si>
  <si>
    <t>ДЕФИЦИТ  БЮДЖЕТА (со знаком минус)</t>
  </si>
  <si>
    <t>ИСТОЧНИКИ  ВНУТРЕННЕГО  ФИНАНСИРОВАНИЯ  ДЕФИЦИТА  БЮДЖЕТА</t>
  </si>
  <si>
    <t xml:space="preserve">- капитальный ремонт жилого фонда (за счет средств поступающих за наем муниципальных жилых помещений)                        </t>
  </si>
  <si>
    <t xml:space="preserve">- капитальный ремонт жилого фонда             </t>
  </si>
  <si>
    <t>148 2 02 04999 10 0001 151</t>
  </si>
  <si>
    <t>Иные межбюджетные трансферты бюджетам поселений из бюджета Энгельсского муниципального района</t>
  </si>
  <si>
    <t>Мебюджетные трансферты на дополнительное финансовое обеспечение расходных обязательств муниципального образования город Энгельс, возникающих при выполнении полномочий, установленных статьей 14 Федерального закона от 6 октября 2003 года № 131-ФЗ "Об общих принципах организации местного самоуправления в Российской Федерации" - приобретение подвижного состава и иных основных средств для горэлектротранспорта</t>
  </si>
  <si>
    <t>1001</t>
  </si>
  <si>
    <t>Пенсионное обеспечение</t>
  </si>
  <si>
    <t>Фактическое
исполнение
на 01.01.10г</t>
  </si>
  <si>
    <t xml:space="preserve">Субсидии бюджетам субъектов Российской Федерации и муниципальных образований (межбюджетные субсидии) </t>
  </si>
  <si>
    <t>000 2 02 01001 10 0002 151</t>
  </si>
  <si>
    <t>148 1 17 05050 10 0000 180</t>
  </si>
  <si>
    <t>149 1 11 09045 10 0000 120</t>
  </si>
  <si>
    <t xml:space="preserve">- субсидии по прочим коммунальным услугам </t>
  </si>
  <si>
    <t xml:space="preserve">- содержание автомобильных дорог </t>
  </si>
  <si>
    <t xml:space="preserve">- ремонт дорог </t>
  </si>
  <si>
    <t xml:space="preserve">- формирование муниципального специализированного жилищного фонда </t>
  </si>
  <si>
    <t xml:space="preserve">- субсидии на приобретение подвижного состава </t>
  </si>
  <si>
    <t xml:space="preserve">- субсидии на возмещение недополученных доходов </t>
  </si>
  <si>
    <t xml:space="preserve">-средства на закупку автотранспортных средств </t>
  </si>
  <si>
    <t xml:space="preserve">-средства на реализацию МЦП "Развитие системы городского электрического транспорта в МО город Энгельс на 2009 год"                     </t>
  </si>
  <si>
    <t xml:space="preserve">- расходы на благоустройство </t>
  </si>
  <si>
    <t xml:space="preserve">-увеличение стоимости основных средств </t>
  </si>
  <si>
    <t>- средства на реализацию МЦП "Повышение безопасности дорожного движения на территории муниципального образования город Энгельс в 2009 г."</t>
  </si>
  <si>
    <t>Исполнение  бюджета муниципального образования город Энгельс за 2009 год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</si>
</sst>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#,##0.0"/>
    <numFmt numFmtId="167" formatCode="\+#,##0.0;\-#,##0.0"/>
    <numFmt numFmtId="168" formatCode="#,##0.00;[Red]\-#,##0.00;0.00"/>
    <numFmt numFmtId="169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2" fillId="0" borderId="1" xfId="0" applyNumberFormat="1" applyFont="1" applyFill="1" applyBorder="1" applyAlignment="1">
      <alignment horizontal="justify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justify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167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justify" wrapText="1"/>
    </xf>
    <xf numFmtId="166" fontId="4" fillId="2" borderId="1" xfId="0" applyNumberFormat="1" applyFont="1" applyFill="1" applyBorder="1" applyAlignment="1" applyProtection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49" fontId="9" fillId="2" borderId="1" xfId="0" applyNumberFormat="1" applyFont="1" applyFill="1" applyBorder="1" applyAlignment="1">
      <alignment horizontal="justify" vertical="center" wrapText="1"/>
    </xf>
    <xf numFmtId="165" fontId="9" fillId="2" borderId="1" xfId="2" applyNumberFormat="1" applyFont="1" applyFill="1" applyBorder="1" applyAlignment="1">
      <alignment horizontal="right" vertical="center"/>
    </xf>
    <xf numFmtId="168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left" vertical="justify" wrapText="1"/>
    </xf>
    <xf numFmtId="167" fontId="14" fillId="0" borderId="0" xfId="0" applyNumberFormat="1" applyFont="1" applyFill="1" applyBorder="1" applyAlignment="1">
      <alignment horizontal="left" vertical="justify" wrapText="1"/>
    </xf>
    <xf numFmtId="167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11" fillId="2" borderId="1" xfId="0" applyFont="1" applyFill="1" applyBorder="1" applyAlignment="1" applyProtection="1">
      <alignment horizontal="justify" vertical="center" wrapText="1"/>
    </xf>
    <xf numFmtId="166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49" fontId="9" fillId="0" borderId="0" xfId="0" applyNumberFormat="1" applyFont="1" applyBorder="1" applyAlignment="1">
      <alignment horizontal="justify" vertical="center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166" fontId="3" fillId="0" borderId="0" xfId="0" applyNumberFormat="1" applyFont="1" applyBorder="1" applyAlignment="1">
      <alignment horizontal="justify" vertical="center"/>
    </xf>
    <xf numFmtId="166" fontId="6" fillId="0" borderId="0" xfId="0" applyNumberFormat="1" applyFont="1" applyBorder="1" applyAlignment="1">
      <alignment horizontal="justify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justify" vertical="center"/>
    </xf>
    <xf numFmtId="166" fontId="2" fillId="0" borderId="1" xfId="0" applyNumberFormat="1" applyFont="1" applyFill="1" applyBorder="1" applyAlignment="1">
      <alignment horizontal="justify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justify" vertical="center"/>
    </xf>
    <xf numFmtId="166" fontId="9" fillId="0" borderId="0" xfId="0" applyNumberFormat="1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6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justify" vertical="center"/>
    </xf>
    <xf numFmtId="165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justify" vertical="center" wrapText="1"/>
    </xf>
    <xf numFmtId="166" fontId="3" fillId="5" borderId="1" xfId="0" applyNumberFormat="1" applyFont="1" applyFill="1" applyBorder="1" applyAlignment="1">
      <alignment horizontal="right" vertical="center" wrapText="1"/>
    </xf>
    <xf numFmtId="166" fontId="3" fillId="5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166" fontId="12" fillId="0" borderId="1" xfId="0" applyNumberFormat="1" applyFont="1" applyFill="1" applyBorder="1" applyAlignment="1" applyProtection="1">
      <alignment horizontal="center" vertical="center"/>
    </xf>
    <xf numFmtId="166" fontId="11" fillId="2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>
      <alignment horizontal="center" vertical="center" wrapText="1"/>
    </xf>
    <xf numFmtId="166" fontId="11" fillId="2" borderId="1" xfId="0" applyNumberFormat="1" applyFont="1" applyFill="1" applyBorder="1" applyAlignment="1" applyProtection="1">
      <alignment horizontal="center" vertical="center"/>
      <protection locked="0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shrinkToFit="1"/>
    </xf>
    <xf numFmtId="168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>
      <alignment horizontal="justify" vertical="center" wrapText="1"/>
    </xf>
    <xf numFmtId="166" fontId="9" fillId="0" borderId="1" xfId="0" applyNumberFormat="1" applyFont="1" applyFill="1" applyBorder="1" applyAlignment="1">
      <alignment horizontal="center" vertical="center" shrinkToFit="1"/>
    </xf>
    <xf numFmtId="166" fontId="2" fillId="5" borderId="1" xfId="0" applyNumberFormat="1" applyFont="1" applyFill="1" applyBorder="1" applyAlignment="1">
      <alignment horizontal="right" vertical="center"/>
    </xf>
    <xf numFmtId="166" fontId="2" fillId="5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justify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justify" vertical="center"/>
    </xf>
    <xf numFmtId="166" fontId="9" fillId="6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/>
    </xf>
    <xf numFmtId="166" fontId="2" fillId="6" borderId="1" xfId="0" applyNumberFormat="1" applyFont="1" applyFill="1" applyBorder="1" applyAlignment="1">
      <alignment horizontal="right" vertical="center"/>
    </xf>
    <xf numFmtId="169" fontId="3" fillId="0" borderId="1" xfId="3" applyNumberFormat="1" applyFont="1" applyFill="1" applyBorder="1" applyAlignment="1">
      <alignment horizontal="right" vertical="center"/>
    </xf>
    <xf numFmtId="166" fontId="8" fillId="5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49" fontId="9" fillId="5" borderId="0" xfId="0" applyNumberFormat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justify" vertical="center"/>
    </xf>
    <xf numFmtId="166" fontId="9" fillId="5" borderId="0" xfId="0" applyNumberFormat="1" applyFont="1" applyFill="1" applyBorder="1" applyAlignment="1">
      <alignment horizontal="right" vertical="center"/>
    </xf>
    <xf numFmtId="166" fontId="2" fillId="5" borderId="0" xfId="0" applyNumberFormat="1" applyFont="1" applyFill="1" applyBorder="1" applyAlignment="1">
      <alignment horizontal="right" vertical="center"/>
    </xf>
    <xf numFmtId="165" fontId="9" fillId="5" borderId="0" xfId="2" applyNumberFormat="1" applyFont="1" applyFill="1" applyBorder="1" applyAlignment="1">
      <alignment horizontal="right" vertical="center"/>
    </xf>
    <xf numFmtId="167" fontId="9" fillId="5" borderId="0" xfId="0" applyNumberFormat="1" applyFont="1" applyFill="1" applyBorder="1" applyAlignment="1">
      <alignment horizontal="right" vertical="center"/>
    </xf>
    <xf numFmtId="167" fontId="9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5" fontId="9" fillId="2" borderId="2" xfId="2" applyNumberFormat="1" applyFont="1" applyFill="1" applyBorder="1" applyAlignment="1">
      <alignment horizontal="right" vertical="center"/>
    </xf>
    <xf numFmtId="165" fontId="9" fillId="2" borderId="4" xfId="2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4" xfId="2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_Tmp43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111"/>
  <sheetViews>
    <sheetView tabSelected="1" showRuler="0" zoomScaleSheetLayoutView="120" workbookViewId="0">
      <selection activeCell="A3" sqref="A3"/>
    </sheetView>
  </sheetViews>
  <sheetFormatPr defaultColWidth="8.85546875" defaultRowHeight="13.5"/>
  <cols>
    <col min="1" max="1" width="18.7109375" style="32" customWidth="1"/>
    <col min="2" max="2" width="41.7109375" style="2" customWidth="1"/>
    <col min="3" max="3" width="11.28515625" style="2" customWidth="1"/>
    <col min="4" max="4" width="9.7109375" style="80" customWidth="1"/>
    <col min="5" max="5" width="8.85546875" style="1" customWidth="1"/>
    <col min="6" max="6" width="8.7109375" style="1" customWidth="1"/>
    <col min="7" max="7" width="9.140625" style="1" customWidth="1"/>
    <col min="8" max="8" width="7.5703125" style="1" customWidth="1"/>
    <col min="9" max="9" width="8.42578125" style="6" customWidth="1"/>
    <col min="10" max="16384" width="8.85546875" style="6"/>
  </cols>
  <sheetData>
    <row r="1" spans="1:9">
      <c r="F1" s="153"/>
      <c r="G1" s="153"/>
      <c r="H1" s="153"/>
    </row>
    <row r="2" spans="1:9" ht="16.5">
      <c r="A2" s="152" t="s">
        <v>157</v>
      </c>
      <c r="B2" s="152"/>
      <c r="C2" s="152"/>
      <c r="D2" s="152"/>
      <c r="E2" s="152"/>
      <c r="F2" s="152"/>
      <c r="G2" s="152"/>
      <c r="H2" s="152"/>
    </row>
    <row r="3" spans="1:9">
      <c r="A3" s="33"/>
      <c r="B3" s="4"/>
      <c r="C3" s="4"/>
      <c r="D3" s="81"/>
      <c r="E3" s="3"/>
    </row>
    <row r="4" spans="1:9" s="22" customFormat="1" ht="51">
      <c r="A4" s="34" t="s">
        <v>19</v>
      </c>
      <c r="B4" s="9" t="s">
        <v>21</v>
      </c>
      <c r="C4" s="82" t="s">
        <v>92</v>
      </c>
      <c r="D4" s="82" t="s">
        <v>130</v>
      </c>
      <c r="E4" s="8" t="s">
        <v>141</v>
      </c>
      <c r="F4" s="8" t="s">
        <v>81</v>
      </c>
      <c r="G4" s="10" t="s">
        <v>20</v>
      </c>
      <c r="H4" s="8" t="s">
        <v>12</v>
      </c>
    </row>
    <row r="5" spans="1:9" s="25" customFormat="1" ht="17.25" customHeight="1">
      <c r="A5" s="35" t="s">
        <v>33</v>
      </c>
      <c r="B5" s="31" t="s">
        <v>34</v>
      </c>
      <c r="C5" s="26">
        <f>C6+C23</f>
        <v>312520</v>
      </c>
      <c r="D5" s="26">
        <f>D6+D23</f>
        <v>376728</v>
      </c>
      <c r="E5" s="26">
        <f>E6+E23</f>
        <v>353963</v>
      </c>
      <c r="F5" s="27">
        <f t="shared" ref="F5:F32" si="0">E5/Всего_доходов_2003</f>
        <v>0.63961395082408601</v>
      </c>
      <c r="G5" s="54">
        <f t="shared" ref="G5:G47" si="1">E5-D5</f>
        <v>-22765</v>
      </c>
      <c r="H5" s="27">
        <f t="shared" ref="H5:H13" si="2">E5/D5</f>
        <v>0.93957178654095264</v>
      </c>
      <c r="I5" s="57"/>
    </row>
    <row r="6" spans="1:9" s="25" customFormat="1">
      <c r="A6" s="36"/>
      <c r="B6" s="31" t="s">
        <v>13</v>
      </c>
      <c r="C6" s="26">
        <f>C8+C15+C17</f>
        <v>251190</v>
      </c>
      <c r="D6" s="26">
        <f>D8+D15+D17</f>
        <v>303957</v>
      </c>
      <c r="E6" s="26">
        <f>E8+E15+E17</f>
        <v>277261</v>
      </c>
      <c r="F6" s="27">
        <f t="shared" si="0"/>
        <v>0.5010128279493532</v>
      </c>
      <c r="G6" s="54">
        <f t="shared" si="1"/>
        <v>-26696</v>
      </c>
      <c r="H6" s="27">
        <f t="shared" si="2"/>
        <v>0.9121717874567784</v>
      </c>
      <c r="I6" s="57"/>
    </row>
    <row r="7" spans="1:9" s="25" customFormat="1" ht="18" customHeight="1">
      <c r="A7" s="35" t="s">
        <v>35</v>
      </c>
      <c r="B7" s="31" t="s">
        <v>36</v>
      </c>
      <c r="C7" s="26">
        <f>SUM(C8)</f>
        <v>156758</v>
      </c>
      <c r="D7" s="26">
        <f>SUM(D8)</f>
        <v>156758</v>
      </c>
      <c r="E7" s="26">
        <f>SUM(E8)</f>
        <v>132696</v>
      </c>
      <c r="F7" s="27">
        <f t="shared" si="0"/>
        <v>0.23978272536551254</v>
      </c>
      <c r="G7" s="54">
        <f t="shared" si="1"/>
        <v>-24062</v>
      </c>
      <c r="H7" s="27">
        <f t="shared" si="2"/>
        <v>0.84650225187869199</v>
      </c>
      <c r="I7" s="57"/>
    </row>
    <row r="8" spans="1:9" s="25" customFormat="1" ht="17.25" customHeight="1">
      <c r="A8" s="35" t="s">
        <v>38</v>
      </c>
      <c r="B8" s="31" t="s">
        <v>14</v>
      </c>
      <c r="C8" s="67">
        <f>SUM(C9,C10,C13,C14,)</f>
        <v>156758</v>
      </c>
      <c r="D8" s="67">
        <f>SUM(D9,D10,D13,D14,)</f>
        <v>156758</v>
      </c>
      <c r="E8" s="67">
        <f>SUM(E9,E10,E13,E14,)</f>
        <v>132696</v>
      </c>
      <c r="F8" s="27">
        <f t="shared" si="0"/>
        <v>0.23978272536551254</v>
      </c>
      <c r="G8" s="54">
        <f t="shared" si="1"/>
        <v>-24062</v>
      </c>
      <c r="H8" s="27">
        <f t="shared" si="2"/>
        <v>0.84650225187869199</v>
      </c>
      <c r="I8" s="57"/>
    </row>
    <row r="9" spans="1:9" s="65" customFormat="1" ht="52.5" customHeight="1">
      <c r="A9" s="37" t="s">
        <v>47</v>
      </c>
      <c r="B9" s="93" t="s">
        <v>76</v>
      </c>
      <c r="C9" s="116">
        <v>0</v>
      </c>
      <c r="D9" s="112">
        <v>937</v>
      </c>
      <c r="E9" s="112">
        <v>1314</v>
      </c>
      <c r="F9" s="62">
        <f>E9/Всего_доходов_2003</f>
        <v>2.3744084307762365E-3</v>
      </c>
      <c r="G9" s="63">
        <f t="shared" si="1"/>
        <v>377</v>
      </c>
      <c r="H9" s="62">
        <f t="shared" si="2"/>
        <v>1.4023479188900747</v>
      </c>
      <c r="I9" s="64"/>
    </row>
    <row r="10" spans="1:9" s="49" customFormat="1" ht="54">
      <c r="A10" s="72" t="s">
        <v>39</v>
      </c>
      <c r="B10" s="73" t="s">
        <v>37</v>
      </c>
      <c r="C10" s="113">
        <f>SUM(C11,C12)</f>
        <v>156758</v>
      </c>
      <c r="D10" s="113">
        <f>SUM(D11,D12)</f>
        <v>155739</v>
      </c>
      <c r="E10" s="113">
        <f>SUM(E11,E12)</f>
        <v>131271</v>
      </c>
      <c r="F10" s="51">
        <f t="shared" si="0"/>
        <v>0.23720773905359765</v>
      </c>
      <c r="G10" s="54">
        <f t="shared" si="1"/>
        <v>-24468</v>
      </c>
      <c r="H10" s="27">
        <f t="shared" si="2"/>
        <v>0.84289099069597206</v>
      </c>
      <c r="I10" s="58"/>
    </row>
    <row r="11" spans="1:9" s="65" customFormat="1" ht="92.25" customHeight="1">
      <c r="A11" s="37" t="s">
        <v>40</v>
      </c>
      <c r="B11" s="76" t="s">
        <v>59</v>
      </c>
      <c r="C11" s="114">
        <v>156758</v>
      </c>
      <c r="D11" s="115">
        <v>155089</v>
      </c>
      <c r="E11" s="115">
        <v>130487</v>
      </c>
      <c r="F11" s="62">
        <f t="shared" si="0"/>
        <v>0.23579104483005994</v>
      </c>
      <c r="G11" s="63">
        <f t="shared" si="1"/>
        <v>-24602</v>
      </c>
      <c r="H11" s="62">
        <f t="shared" si="2"/>
        <v>0.84136850453610512</v>
      </c>
      <c r="I11" s="64"/>
    </row>
    <row r="12" spans="1:9" s="65" customFormat="1" ht="80.25" customHeight="1">
      <c r="A12" s="37" t="s">
        <v>45</v>
      </c>
      <c r="B12" s="76" t="s">
        <v>60</v>
      </c>
      <c r="C12" s="114">
        <v>0</v>
      </c>
      <c r="D12" s="115">
        <v>650</v>
      </c>
      <c r="E12" s="115">
        <v>784</v>
      </c>
      <c r="F12" s="62">
        <f t="shared" si="0"/>
        <v>1.4166942235377239E-3</v>
      </c>
      <c r="G12" s="63">
        <f t="shared" si="1"/>
        <v>134</v>
      </c>
      <c r="H12" s="62">
        <f t="shared" si="2"/>
        <v>1.2061538461538461</v>
      </c>
      <c r="I12" s="64"/>
    </row>
    <row r="13" spans="1:9" s="65" customFormat="1" ht="40.5">
      <c r="A13" s="37" t="s">
        <v>41</v>
      </c>
      <c r="B13" s="76" t="s">
        <v>54</v>
      </c>
      <c r="C13" s="114">
        <v>0</v>
      </c>
      <c r="D13" s="115">
        <v>48</v>
      </c>
      <c r="E13" s="115">
        <v>56</v>
      </c>
      <c r="F13" s="62">
        <f t="shared" si="0"/>
        <v>1.0119244453840885E-4</v>
      </c>
      <c r="G13" s="63">
        <f t="shared" si="1"/>
        <v>8</v>
      </c>
      <c r="H13" s="62">
        <f t="shared" si="2"/>
        <v>1.1666666666666667</v>
      </c>
      <c r="I13" s="64"/>
    </row>
    <row r="14" spans="1:9" s="65" customFormat="1" ht="81" customHeight="1">
      <c r="A14" s="37" t="s">
        <v>42</v>
      </c>
      <c r="B14" s="97" t="s">
        <v>77</v>
      </c>
      <c r="C14" s="116">
        <v>0</v>
      </c>
      <c r="D14" s="115">
        <v>34</v>
      </c>
      <c r="E14" s="115">
        <v>55</v>
      </c>
      <c r="F14" s="62">
        <f>E14/Всего_доходов_2003</f>
        <v>9.9385436600222987E-5</v>
      </c>
      <c r="G14" s="63">
        <f t="shared" si="1"/>
        <v>21</v>
      </c>
      <c r="H14" s="62"/>
      <c r="I14" s="64"/>
    </row>
    <row r="15" spans="1:9" s="49" customFormat="1" ht="17.25" customHeight="1">
      <c r="A15" s="35" t="s">
        <v>46</v>
      </c>
      <c r="B15" s="66" t="s">
        <v>15</v>
      </c>
      <c r="C15" s="113">
        <f>SUM(C16)</f>
        <v>3</v>
      </c>
      <c r="D15" s="113">
        <f>SUM(D16)</f>
        <v>223</v>
      </c>
      <c r="E15" s="113">
        <f>SUM(E16)</f>
        <v>237</v>
      </c>
      <c r="F15" s="27">
        <f>E15/Всего_доходов_2003</f>
        <v>4.2826088135005177E-4</v>
      </c>
      <c r="G15" s="54">
        <f t="shared" si="1"/>
        <v>14</v>
      </c>
      <c r="H15" s="27">
        <f t="shared" ref="H15:H27" si="3">E15/D15</f>
        <v>1.0627802690582959</v>
      </c>
      <c r="I15" s="58"/>
    </row>
    <row r="16" spans="1:9" s="49" customFormat="1" ht="17.25" customHeight="1">
      <c r="A16" s="35" t="s">
        <v>43</v>
      </c>
      <c r="B16" s="66" t="s">
        <v>0</v>
      </c>
      <c r="C16" s="113">
        <v>3</v>
      </c>
      <c r="D16" s="113">
        <v>223</v>
      </c>
      <c r="E16" s="113">
        <v>237</v>
      </c>
      <c r="F16" s="51">
        <f t="shared" si="0"/>
        <v>4.2826088135005177E-4</v>
      </c>
      <c r="G16" s="54">
        <f t="shared" si="1"/>
        <v>14</v>
      </c>
      <c r="H16" s="27">
        <f t="shared" si="3"/>
        <v>1.0627802690582959</v>
      </c>
      <c r="I16" s="58"/>
    </row>
    <row r="17" spans="1:9" s="49" customFormat="1" ht="17.25" customHeight="1">
      <c r="A17" s="35" t="s">
        <v>44</v>
      </c>
      <c r="B17" s="66" t="s">
        <v>16</v>
      </c>
      <c r="C17" s="113">
        <f>SUM(C18+C20)</f>
        <v>94429</v>
      </c>
      <c r="D17" s="113">
        <f>SUM(D18+D20)</f>
        <v>146976</v>
      </c>
      <c r="E17" s="113">
        <f>SUM(E18+E20)</f>
        <v>144328</v>
      </c>
      <c r="F17" s="27">
        <f t="shared" si="0"/>
        <v>0.2608018417024906</v>
      </c>
      <c r="G17" s="54">
        <f t="shared" si="1"/>
        <v>-2648</v>
      </c>
      <c r="H17" s="27">
        <f t="shared" si="3"/>
        <v>0.98198345308077506</v>
      </c>
      <c r="I17" s="58"/>
    </row>
    <row r="18" spans="1:9" s="49" customFormat="1" ht="17.25" customHeight="1">
      <c r="A18" s="35" t="s">
        <v>51</v>
      </c>
      <c r="B18" s="66" t="s">
        <v>50</v>
      </c>
      <c r="C18" s="113">
        <f>C19</f>
        <v>20358</v>
      </c>
      <c r="D18" s="113">
        <f>D19</f>
        <v>28033</v>
      </c>
      <c r="E18" s="113">
        <f>E19</f>
        <v>30053</v>
      </c>
      <c r="F18" s="27">
        <f t="shared" si="0"/>
        <v>5.4306009566300023E-2</v>
      </c>
      <c r="G18" s="54">
        <f t="shared" si="1"/>
        <v>2020</v>
      </c>
      <c r="H18" s="27">
        <f t="shared" si="3"/>
        <v>1.0720579317233261</v>
      </c>
      <c r="I18" s="58"/>
    </row>
    <row r="19" spans="1:9" s="65" customFormat="1" ht="40.5">
      <c r="A19" s="37" t="s">
        <v>48</v>
      </c>
      <c r="B19" s="76" t="s">
        <v>55</v>
      </c>
      <c r="C19" s="114">
        <v>20358</v>
      </c>
      <c r="D19" s="115">
        <v>28033</v>
      </c>
      <c r="E19" s="115">
        <v>30053</v>
      </c>
      <c r="F19" s="62">
        <f t="shared" si="0"/>
        <v>5.4306009566300023E-2</v>
      </c>
      <c r="G19" s="63">
        <f t="shared" si="1"/>
        <v>2020</v>
      </c>
      <c r="H19" s="62">
        <f t="shared" si="3"/>
        <v>1.0720579317233261</v>
      </c>
      <c r="I19" s="64"/>
    </row>
    <row r="20" spans="1:9" s="49" customFormat="1" ht="15" customHeight="1">
      <c r="A20" s="35" t="s">
        <v>49</v>
      </c>
      <c r="B20" s="66" t="s">
        <v>17</v>
      </c>
      <c r="C20" s="117">
        <f>SUM(C21:C22)</f>
        <v>74071</v>
      </c>
      <c r="D20" s="117">
        <f>SUM(D21:D22)</f>
        <v>118943</v>
      </c>
      <c r="E20" s="117">
        <f>SUM(E21:E22)</f>
        <v>114275</v>
      </c>
      <c r="F20" s="27">
        <f t="shared" si="0"/>
        <v>0.20649583213619058</v>
      </c>
      <c r="G20" s="54">
        <f t="shared" si="1"/>
        <v>-4668</v>
      </c>
      <c r="H20" s="27">
        <f t="shared" si="3"/>
        <v>0.96075431088840868</v>
      </c>
      <c r="I20" s="58"/>
    </row>
    <row r="21" spans="1:9" s="65" customFormat="1" ht="56.25" customHeight="1">
      <c r="A21" s="37" t="s">
        <v>52</v>
      </c>
      <c r="B21" s="76" t="s">
        <v>56</v>
      </c>
      <c r="C21" s="114">
        <v>13184</v>
      </c>
      <c r="D21" s="115">
        <v>24100</v>
      </c>
      <c r="E21" s="115">
        <v>22938</v>
      </c>
      <c r="F21" s="62">
        <f t="shared" si="0"/>
        <v>4.1449148086107543E-2</v>
      </c>
      <c r="G21" s="63">
        <f t="shared" si="1"/>
        <v>-1162</v>
      </c>
      <c r="H21" s="62">
        <f t="shared" si="3"/>
        <v>0.9517842323651452</v>
      </c>
      <c r="I21" s="64"/>
    </row>
    <row r="22" spans="1:9" s="65" customFormat="1" ht="57" customHeight="1">
      <c r="A22" s="37" t="s">
        <v>53</v>
      </c>
      <c r="B22" s="76" t="s">
        <v>57</v>
      </c>
      <c r="C22" s="114">
        <v>60887</v>
      </c>
      <c r="D22" s="115">
        <v>94843</v>
      </c>
      <c r="E22" s="115">
        <v>91337</v>
      </c>
      <c r="F22" s="62">
        <f t="shared" si="0"/>
        <v>0.16504668405008302</v>
      </c>
      <c r="G22" s="63">
        <f t="shared" si="1"/>
        <v>-3506</v>
      </c>
      <c r="H22" s="62">
        <f t="shared" si="3"/>
        <v>0.96303364507660028</v>
      </c>
      <c r="I22" s="64"/>
    </row>
    <row r="23" spans="1:9" s="49" customFormat="1">
      <c r="A23" s="35"/>
      <c r="B23" s="66" t="s">
        <v>18</v>
      </c>
      <c r="C23" s="113">
        <v>61330</v>
      </c>
      <c r="D23" s="113">
        <v>72771</v>
      </c>
      <c r="E23" s="113">
        <v>76702</v>
      </c>
      <c r="F23" s="27">
        <f t="shared" si="0"/>
        <v>0.13860112287473278</v>
      </c>
      <c r="G23" s="54">
        <f t="shared" si="1"/>
        <v>3931</v>
      </c>
      <c r="H23" s="27">
        <f t="shared" si="3"/>
        <v>1.0540187712138076</v>
      </c>
      <c r="I23" s="58"/>
    </row>
    <row r="24" spans="1:9" s="49" customFormat="1" ht="40.5">
      <c r="A24" s="35" t="s">
        <v>61</v>
      </c>
      <c r="B24" s="66" t="s">
        <v>1</v>
      </c>
      <c r="C24" s="113">
        <f>C25+C32</f>
        <v>56080</v>
      </c>
      <c r="D24" s="113">
        <f>D25+D32</f>
        <v>64421</v>
      </c>
      <c r="E24" s="113">
        <f>E25+E32</f>
        <v>67639</v>
      </c>
      <c r="F24" s="27">
        <f t="shared" si="0"/>
        <v>0.12222420993095423</v>
      </c>
      <c r="G24" s="54">
        <f t="shared" si="1"/>
        <v>3218</v>
      </c>
      <c r="H24" s="27">
        <f t="shared" si="3"/>
        <v>1.0499526551900777</v>
      </c>
      <c r="I24" s="58"/>
    </row>
    <row r="25" spans="1:9" s="49" customFormat="1" ht="80.25" customHeight="1">
      <c r="A25" s="94" t="s">
        <v>62</v>
      </c>
      <c r="B25" s="96" t="s">
        <v>78</v>
      </c>
      <c r="C25" s="118">
        <f>C26+C28+C30</f>
        <v>56080</v>
      </c>
      <c r="D25" s="119">
        <f>D26+D28+D30</f>
        <v>61721</v>
      </c>
      <c r="E25" s="119">
        <f>E26+E28+E30</f>
        <v>65223</v>
      </c>
      <c r="F25" s="27">
        <f t="shared" si="0"/>
        <v>0.11785847875229716</v>
      </c>
      <c r="G25" s="54">
        <f t="shared" si="1"/>
        <v>3502</v>
      </c>
      <c r="H25" s="27">
        <f t="shared" si="3"/>
        <v>1.0567391973558433</v>
      </c>
      <c r="I25" s="58"/>
    </row>
    <row r="26" spans="1:9" s="49" customFormat="1" ht="60.75" customHeight="1">
      <c r="A26" s="35" t="s">
        <v>63</v>
      </c>
      <c r="B26" s="95" t="s">
        <v>70</v>
      </c>
      <c r="C26" s="113">
        <f>C27</f>
        <v>56080</v>
      </c>
      <c r="D26" s="113">
        <f>D27</f>
        <v>60554</v>
      </c>
      <c r="E26" s="113">
        <f>E27</f>
        <v>63952</v>
      </c>
      <c r="F26" s="27">
        <f>E26/Всего_доходов_2003</f>
        <v>0.11556177166286291</v>
      </c>
      <c r="G26" s="54">
        <f t="shared" si="1"/>
        <v>3398</v>
      </c>
      <c r="H26" s="27">
        <f t="shared" si="3"/>
        <v>1.0561152029593421</v>
      </c>
      <c r="I26" s="58"/>
    </row>
    <row r="27" spans="1:9" s="65" customFormat="1" ht="66" customHeight="1">
      <c r="A27" s="37" t="s">
        <v>68</v>
      </c>
      <c r="B27" s="76" t="s">
        <v>69</v>
      </c>
      <c r="C27" s="114">
        <v>56080</v>
      </c>
      <c r="D27" s="115">
        <v>60554</v>
      </c>
      <c r="E27" s="115">
        <v>63952</v>
      </c>
      <c r="F27" s="62">
        <f>E27/Всего_доходов_2003</f>
        <v>0.11556177166286291</v>
      </c>
      <c r="G27" s="63">
        <f t="shared" si="1"/>
        <v>3398</v>
      </c>
      <c r="H27" s="62">
        <f t="shared" si="3"/>
        <v>1.0561152029593421</v>
      </c>
      <c r="I27" s="64"/>
    </row>
    <row r="28" spans="1:9" s="49" customFormat="1" ht="60.75" hidden="1" customHeight="1">
      <c r="A28" s="107" t="s">
        <v>82</v>
      </c>
      <c r="B28" s="108" t="s">
        <v>83</v>
      </c>
      <c r="C28" s="113">
        <f>C29</f>
        <v>0</v>
      </c>
      <c r="D28" s="113">
        <f>D29</f>
        <v>0</v>
      </c>
      <c r="E28" s="113">
        <f>E29</f>
        <v>0</v>
      </c>
      <c r="F28" s="27">
        <f t="shared" si="0"/>
        <v>0</v>
      </c>
      <c r="G28" s="54">
        <f t="shared" si="1"/>
        <v>0</v>
      </c>
      <c r="H28" s="62"/>
      <c r="I28" s="58"/>
    </row>
    <row r="29" spans="1:9" s="65" customFormat="1" ht="66" hidden="1" customHeight="1">
      <c r="A29" s="36" t="s">
        <v>93</v>
      </c>
      <c r="B29" s="76" t="s">
        <v>94</v>
      </c>
      <c r="C29" s="114"/>
      <c r="D29" s="115"/>
      <c r="E29" s="115"/>
      <c r="F29" s="62">
        <f t="shared" si="0"/>
        <v>0</v>
      </c>
      <c r="G29" s="63">
        <f t="shared" si="1"/>
        <v>0</v>
      </c>
      <c r="H29" s="62"/>
      <c r="I29" s="64"/>
    </row>
    <row r="30" spans="1:9" s="49" customFormat="1" ht="81">
      <c r="A30" s="35" t="s">
        <v>64</v>
      </c>
      <c r="B30" s="66" t="s">
        <v>79</v>
      </c>
      <c r="C30" s="117">
        <f>C31</f>
        <v>0</v>
      </c>
      <c r="D30" s="117">
        <f>D31</f>
        <v>1167</v>
      </c>
      <c r="E30" s="117">
        <f>E31</f>
        <v>1271</v>
      </c>
      <c r="F30" s="51">
        <f t="shared" si="0"/>
        <v>2.2967070894342437E-3</v>
      </c>
      <c r="G30" s="54">
        <f t="shared" si="1"/>
        <v>104</v>
      </c>
      <c r="H30" s="62">
        <f t="shared" ref="H30:H34" si="4">E30/D30</f>
        <v>1.0891173950299915</v>
      </c>
      <c r="I30" s="58"/>
    </row>
    <row r="31" spans="1:9" s="65" customFormat="1" ht="54">
      <c r="A31" s="37" t="s">
        <v>99</v>
      </c>
      <c r="B31" s="76" t="s">
        <v>90</v>
      </c>
      <c r="C31" s="114">
        <v>0</v>
      </c>
      <c r="D31" s="115">
        <v>1167</v>
      </c>
      <c r="E31" s="115">
        <v>1271</v>
      </c>
      <c r="F31" s="62">
        <f t="shared" si="0"/>
        <v>2.2967070894342437E-3</v>
      </c>
      <c r="G31" s="63">
        <f t="shared" si="1"/>
        <v>104</v>
      </c>
      <c r="H31" s="62">
        <f t="shared" si="4"/>
        <v>1.0891173950299915</v>
      </c>
      <c r="I31" s="64"/>
    </row>
    <row r="32" spans="1:9" s="65" customFormat="1" ht="67.5">
      <c r="A32" s="38" t="s">
        <v>145</v>
      </c>
      <c r="B32" s="78" t="s">
        <v>91</v>
      </c>
      <c r="C32" s="120">
        <v>0</v>
      </c>
      <c r="D32" s="115">
        <v>2700</v>
      </c>
      <c r="E32" s="115">
        <v>2416</v>
      </c>
      <c r="F32" s="62">
        <f t="shared" si="0"/>
        <v>4.3657311786570677E-3</v>
      </c>
      <c r="G32" s="63">
        <f t="shared" si="1"/>
        <v>-284</v>
      </c>
      <c r="H32" s="62">
        <f t="shared" si="4"/>
        <v>0.89481481481481484</v>
      </c>
      <c r="I32" s="64"/>
    </row>
    <row r="33" spans="1:9" s="49" customFormat="1" ht="27">
      <c r="A33" s="74" t="s">
        <v>58</v>
      </c>
      <c r="B33" s="75" t="s">
        <v>2</v>
      </c>
      <c r="C33" s="121">
        <f>C34</f>
        <v>4950</v>
      </c>
      <c r="D33" s="122">
        <f>D34</f>
        <v>8050</v>
      </c>
      <c r="E33" s="122">
        <f>E34</f>
        <v>9063</v>
      </c>
      <c r="F33" s="27">
        <f>E33/Всего_доходов_2003</f>
        <v>1.6376912943778563E-2</v>
      </c>
      <c r="G33" s="54">
        <f t="shared" si="1"/>
        <v>1013</v>
      </c>
      <c r="H33" s="27">
        <f t="shared" si="4"/>
        <v>1.1258385093167702</v>
      </c>
      <c r="I33" s="58"/>
    </row>
    <row r="34" spans="1:9" s="65" customFormat="1" ht="54">
      <c r="A34" s="40" t="s">
        <v>71</v>
      </c>
      <c r="B34" s="79" t="s">
        <v>72</v>
      </c>
      <c r="C34" s="123">
        <v>4950</v>
      </c>
      <c r="D34" s="115">
        <v>8050</v>
      </c>
      <c r="E34" s="115">
        <v>9063</v>
      </c>
      <c r="F34" s="62">
        <f t="shared" ref="F34:F46" si="5">E34/Всего_доходов_2003</f>
        <v>1.6376912943778563E-2</v>
      </c>
      <c r="G34" s="63">
        <f t="shared" si="1"/>
        <v>1013</v>
      </c>
      <c r="H34" s="62">
        <f t="shared" si="4"/>
        <v>1.1258385093167702</v>
      </c>
      <c r="I34" s="64"/>
    </row>
    <row r="35" spans="1:9" s="49" customFormat="1">
      <c r="A35" s="39" t="s">
        <v>3</v>
      </c>
      <c r="B35" s="68" t="s">
        <v>6</v>
      </c>
      <c r="C35" s="124">
        <f>SUM(C36,C38)</f>
        <v>0</v>
      </c>
      <c r="D35" s="125">
        <f>SUM(D36,D38)</f>
        <v>0</v>
      </c>
      <c r="E35" s="125">
        <f>SUM(E36,E38)</f>
        <v>0</v>
      </c>
      <c r="F35" s="27">
        <f>E35/Всего_доходов_2003</f>
        <v>0</v>
      </c>
      <c r="G35" s="54">
        <f t="shared" si="1"/>
        <v>0</v>
      </c>
      <c r="H35" s="27"/>
      <c r="I35" s="58"/>
    </row>
    <row r="36" spans="1:9" s="49" customFormat="1" hidden="1">
      <c r="A36" s="39" t="s">
        <v>65</v>
      </c>
      <c r="B36" s="68" t="s">
        <v>4</v>
      </c>
      <c r="C36" s="124">
        <f>C37</f>
        <v>0</v>
      </c>
      <c r="D36" s="125">
        <f>D37</f>
        <v>0</v>
      </c>
      <c r="E36" s="125">
        <f>E37</f>
        <v>0</v>
      </c>
      <c r="F36" s="27">
        <f t="shared" si="5"/>
        <v>0</v>
      </c>
      <c r="G36" s="54">
        <f t="shared" si="1"/>
        <v>0</v>
      </c>
      <c r="H36" s="27"/>
      <c r="I36" s="58"/>
    </row>
    <row r="37" spans="1:9" s="65" customFormat="1" ht="27" hidden="1">
      <c r="A37" s="40" t="s">
        <v>97</v>
      </c>
      <c r="B37" s="79" t="s">
        <v>96</v>
      </c>
      <c r="C37" s="123"/>
      <c r="D37" s="115"/>
      <c r="E37" s="115"/>
      <c r="F37" s="62">
        <f t="shared" si="5"/>
        <v>0</v>
      </c>
      <c r="G37" s="63">
        <f t="shared" si="1"/>
        <v>0</v>
      </c>
      <c r="H37" s="62"/>
      <c r="I37" s="64"/>
    </row>
    <row r="38" spans="1:9" s="65" customFormat="1">
      <c r="A38" s="40" t="s">
        <v>144</v>
      </c>
      <c r="B38" s="79" t="s">
        <v>95</v>
      </c>
      <c r="C38" s="123">
        <v>0</v>
      </c>
      <c r="D38" s="115">
        <v>0</v>
      </c>
      <c r="E38" s="115">
        <v>0</v>
      </c>
      <c r="F38" s="62">
        <f t="shared" si="5"/>
        <v>0</v>
      </c>
      <c r="G38" s="63">
        <f t="shared" si="1"/>
        <v>0</v>
      </c>
      <c r="H38" s="62"/>
      <c r="I38" s="64"/>
    </row>
    <row r="39" spans="1:9" s="49" customFormat="1">
      <c r="A39" s="39" t="s">
        <v>66</v>
      </c>
      <c r="B39" s="50" t="s">
        <v>5</v>
      </c>
      <c r="C39" s="124">
        <f>SUM(C40,C44,C42)</f>
        <v>5024</v>
      </c>
      <c r="D39" s="124">
        <f>SUM(D40,D44,D42)</f>
        <v>199438</v>
      </c>
      <c r="E39" s="124">
        <f>SUM(E40,E44,E42)</f>
        <v>199438</v>
      </c>
      <c r="F39" s="27">
        <f t="shared" si="5"/>
        <v>0.36038604917591405</v>
      </c>
      <c r="G39" s="54">
        <f t="shared" si="1"/>
        <v>0</v>
      </c>
      <c r="H39" s="27">
        <f t="shared" ref="H39:H47" si="6">E39/D39</f>
        <v>1</v>
      </c>
      <c r="I39" s="58"/>
    </row>
    <row r="40" spans="1:9" s="49" customFormat="1" ht="27">
      <c r="A40" s="42" t="s">
        <v>67</v>
      </c>
      <c r="B40" s="48" t="s">
        <v>80</v>
      </c>
      <c r="C40" s="124">
        <f>C41</f>
        <v>5024</v>
      </c>
      <c r="D40" s="125">
        <f>D41</f>
        <v>5024</v>
      </c>
      <c r="E40" s="125">
        <f>E41</f>
        <v>5024</v>
      </c>
      <c r="F40" s="27">
        <f t="shared" si="5"/>
        <v>9.0784078814458227E-3</v>
      </c>
      <c r="G40" s="54">
        <f t="shared" si="1"/>
        <v>0</v>
      </c>
      <c r="H40" s="27">
        <f t="shared" si="6"/>
        <v>1</v>
      </c>
      <c r="I40" s="58"/>
    </row>
    <row r="41" spans="1:9" s="49" customFormat="1" ht="54">
      <c r="A41" s="52" t="s">
        <v>143</v>
      </c>
      <c r="B41" s="47" t="s">
        <v>98</v>
      </c>
      <c r="C41" s="123">
        <v>5024</v>
      </c>
      <c r="D41" s="126">
        <v>5024</v>
      </c>
      <c r="E41" s="126">
        <v>5024</v>
      </c>
      <c r="F41" s="62">
        <f t="shared" si="5"/>
        <v>9.0784078814458227E-3</v>
      </c>
      <c r="G41" s="63">
        <f t="shared" si="1"/>
        <v>0</v>
      </c>
      <c r="H41" s="62">
        <f t="shared" si="6"/>
        <v>1</v>
      </c>
      <c r="I41" s="58"/>
    </row>
    <row r="42" spans="1:9" s="49" customFormat="1" ht="40.5">
      <c r="A42" s="42" t="s">
        <v>127</v>
      </c>
      <c r="B42" s="48" t="s">
        <v>142</v>
      </c>
      <c r="C42" s="124">
        <f>C43</f>
        <v>0</v>
      </c>
      <c r="D42" s="125">
        <f>D43</f>
        <v>97595</v>
      </c>
      <c r="E42" s="125">
        <f>E43</f>
        <v>97595</v>
      </c>
      <c r="F42" s="62">
        <f t="shared" si="5"/>
        <v>0.17635493972725022</v>
      </c>
      <c r="G42" s="63">
        <f t="shared" si="1"/>
        <v>0</v>
      </c>
      <c r="H42" s="62">
        <f t="shared" si="6"/>
        <v>1</v>
      </c>
      <c r="I42" s="58"/>
    </row>
    <row r="43" spans="1:9" s="49" customFormat="1" ht="27">
      <c r="A43" s="52" t="s">
        <v>128</v>
      </c>
      <c r="B43" s="47" t="s">
        <v>129</v>
      </c>
      <c r="C43" s="123">
        <v>0</v>
      </c>
      <c r="D43" s="126">
        <v>97595</v>
      </c>
      <c r="E43" s="126">
        <v>97595</v>
      </c>
      <c r="F43" s="62">
        <f t="shared" si="5"/>
        <v>0.17635493972725022</v>
      </c>
      <c r="G43" s="63">
        <f t="shared" si="1"/>
        <v>0</v>
      </c>
      <c r="H43" s="62">
        <f t="shared" si="6"/>
        <v>1</v>
      </c>
      <c r="I43" s="58"/>
    </row>
    <row r="44" spans="1:9" s="49" customFormat="1" ht="29.25" customHeight="1">
      <c r="A44" s="127" t="s">
        <v>118</v>
      </c>
      <c r="B44" s="128" t="s">
        <v>119</v>
      </c>
      <c r="C44" s="129">
        <f>SUM(C45:C47)</f>
        <v>0</v>
      </c>
      <c r="D44" s="129">
        <f>SUM(D45:D47)</f>
        <v>96819</v>
      </c>
      <c r="E44" s="129">
        <f>SUM(E45:E47)</f>
        <v>96819</v>
      </c>
      <c r="F44" s="51">
        <f t="shared" si="5"/>
        <v>0.17495270156721798</v>
      </c>
      <c r="G44" s="55">
        <f t="shared" si="1"/>
        <v>0</v>
      </c>
      <c r="H44" s="51">
        <f t="shared" si="6"/>
        <v>1</v>
      </c>
      <c r="I44" s="58"/>
    </row>
    <row r="45" spans="1:9" s="49" customFormat="1" ht="29.25" customHeight="1">
      <c r="A45" s="52" t="s">
        <v>136</v>
      </c>
      <c r="B45" s="47" t="s">
        <v>137</v>
      </c>
      <c r="C45" s="126">
        <v>0</v>
      </c>
      <c r="D45" s="126">
        <v>10</v>
      </c>
      <c r="E45" s="126">
        <v>10</v>
      </c>
      <c r="F45" s="62">
        <f t="shared" si="5"/>
        <v>1.8070079381858723E-5</v>
      </c>
      <c r="G45" s="63">
        <f t="shared" si="1"/>
        <v>0</v>
      </c>
      <c r="H45" s="62">
        <f t="shared" si="6"/>
        <v>1</v>
      </c>
      <c r="I45" s="58"/>
    </row>
    <row r="46" spans="1:9" s="49" customFormat="1" ht="121.5">
      <c r="A46" s="52" t="s">
        <v>120</v>
      </c>
      <c r="B46" s="111" t="s">
        <v>138</v>
      </c>
      <c r="C46" s="123">
        <v>0</v>
      </c>
      <c r="D46" s="126">
        <v>32809</v>
      </c>
      <c r="E46" s="126">
        <v>32809</v>
      </c>
      <c r="F46" s="62">
        <f t="shared" si="5"/>
        <v>5.928612344394029E-2</v>
      </c>
      <c r="G46" s="63">
        <f t="shared" si="1"/>
        <v>0</v>
      </c>
      <c r="H46" s="62">
        <f t="shared" si="6"/>
        <v>1</v>
      </c>
      <c r="I46" s="58"/>
    </row>
    <row r="47" spans="1:9" s="49" customFormat="1" ht="108">
      <c r="A47" s="52" t="s">
        <v>125</v>
      </c>
      <c r="B47" s="111" t="s">
        <v>126</v>
      </c>
      <c r="C47" s="123">
        <v>0</v>
      </c>
      <c r="D47" s="126">
        <v>64000</v>
      </c>
      <c r="E47" s="126">
        <v>64000</v>
      </c>
      <c r="F47" s="62">
        <f>E47/Всего_доходов_2003</f>
        <v>0.11564850804389584</v>
      </c>
      <c r="G47" s="63">
        <f t="shared" si="1"/>
        <v>0</v>
      </c>
      <c r="H47" s="62">
        <f t="shared" si="6"/>
        <v>1</v>
      </c>
      <c r="I47" s="58"/>
    </row>
    <row r="48" spans="1:9" s="71" customFormat="1">
      <c r="A48" s="43"/>
      <c r="B48" s="69" t="s">
        <v>7</v>
      </c>
      <c r="C48" s="124">
        <f>C5+C39</f>
        <v>317544</v>
      </c>
      <c r="D48" s="124">
        <f>D5+D39</f>
        <v>576166</v>
      </c>
      <c r="E48" s="124">
        <f>E5+E39</f>
        <v>553401</v>
      </c>
      <c r="F48" s="51">
        <f>E48/Всего_доходов_2003</f>
        <v>1</v>
      </c>
      <c r="G48" s="54">
        <f>E48-D48</f>
        <v>-22765</v>
      </c>
      <c r="H48" s="27">
        <f>E48/D48</f>
        <v>0.96048881745885739</v>
      </c>
      <c r="I48" s="70"/>
    </row>
    <row r="49" spans="1:9" s="24" customFormat="1">
      <c r="A49" s="43"/>
      <c r="B49" s="18"/>
      <c r="C49" s="18"/>
      <c r="D49" s="83"/>
      <c r="E49" s="19"/>
      <c r="F49" s="23"/>
      <c r="G49" s="56"/>
      <c r="H49" s="28"/>
      <c r="I49" s="60"/>
    </row>
    <row r="50" spans="1:9">
      <c r="A50" s="44" t="s">
        <v>11</v>
      </c>
      <c r="B50" s="11" t="s">
        <v>8</v>
      </c>
      <c r="C50" s="11"/>
      <c r="D50" s="84"/>
      <c r="E50" s="14"/>
      <c r="F50" s="29"/>
      <c r="G50" s="21"/>
      <c r="H50" s="29"/>
      <c r="I50" s="61"/>
    </row>
    <row r="51" spans="1:9" s="5" customFormat="1">
      <c r="A51" s="45" t="s">
        <v>22</v>
      </c>
      <c r="B51" s="13" t="s">
        <v>28</v>
      </c>
      <c r="C51" s="85">
        <v>26231</v>
      </c>
      <c r="D51" s="131">
        <v>46270</v>
      </c>
      <c r="E51" s="130">
        <v>42675</v>
      </c>
      <c r="F51" s="27">
        <f>E51/E94*100%</f>
        <v>7.8940942740762937E-2</v>
      </c>
      <c r="G51" s="54">
        <f>E51-D51</f>
        <v>-3595</v>
      </c>
      <c r="H51" s="27">
        <f>E51/D51</f>
        <v>0.92230386859736335</v>
      </c>
      <c r="I51" s="59"/>
    </row>
    <row r="52" spans="1:9" ht="27">
      <c r="A52" s="41" t="s">
        <v>86</v>
      </c>
      <c r="B52" s="17" t="s">
        <v>103</v>
      </c>
      <c r="C52" s="86">
        <v>728</v>
      </c>
      <c r="D52" s="109">
        <v>1119</v>
      </c>
      <c r="E52" s="110">
        <v>1040</v>
      </c>
      <c r="F52" s="62">
        <f>E52/E94*100%</f>
        <v>1.9238097352171871E-3</v>
      </c>
      <c r="G52" s="21">
        <f>E52-D52</f>
        <v>-79</v>
      </c>
      <c r="H52" s="30">
        <f>E52/D52</f>
        <v>0.92940125111706884</v>
      </c>
      <c r="I52" s="61"/>
    </row>
    <row r="53" spans="1:9" ht="40.5">
      <c r="A53" s="41" t="s">
        <v>87</v>
      </c>
      <c r="B53" s="17" t="s">
        <v>104</v>
      </c>
      <c r="C53" s="109">
        <v>1403</v>
      </c>
      <c r="D53" s="109">
        <v>2129</v>
      </c>
      <c r="E53" s="110">
        <v>2006</v>
      </c>
      <c r="F53" s="62">
        <f>E53/E94*100%</f>
        <v>3.7107330085054588E-3</v>
      </c>
      <c r="G53" s="21">
        <f>E53-D53</f>
        <v>-123</v>
      </c>
      <c r="H53" s="30">
        <f>E53/D53</f>
        <v>0.94222639736965708</v>
      </c>
      <c r="I53" s="61"/>
    </row>
    <row r="54" spans="1:9" ht="40.5">
      <c r="A54" s="41" t="s">
        <v>88</v>
      </c>
      <c r="B54" s="17" t="s">
        <v>105</v>
      </c>
      <c r="C54" s="109">
        <v>22652</v>
      </c>
      <c r="D54" s="109">
        <v>37744</v>
      </c>
      <c r="E54" s="110">
        <v>34548</v>
      </c>
      <c r="F54" s="62">
        <f>E54/E94*100%</f>
        <v>6.3907479550272484E-2</v>
      </c>
      <c r="G54" s="21">
        <f>E54-D54</f>
        <v>-3196</v>
      </c>
      <c r="H54" s="30">
        <f>E54/D54</f>
        <v>0.91532428995337012</v>
      </c>
      <c r="I54" s="61"/>
    </row>
    <row r="55" spans="1:9" ht="40.5">
      <c r="A55" s="41" t="s">
        <v>107</v>
      </c>
      <c r="B55" s="17" t="s">
        <v>109</v>
      </c>
      <c r="C55" s="109">
        <v>0</v>
      </c>
      <c r="D55" s="109">
        <v>3545</v>
      </c>
      <c r="E55" s="110">
        <v>3348</v>
      </c>
      <c r="F55" s="62">
        <f>E55/E94*100%</f>
        <v>6.1931874937568672E-3</v>
      </c>
      <c r="G55" s="21">
        <f>E55-D55</f>
        <v>-197</v>
      </c>
      <c r="H55" s="30">
        <f>E55/D55</f>
        <v>0.94442877291960503</v>
      </c>
      <c r="I55" s="61"/>
    </row>
    <row r="56" spans="1:9">
      <c r="A56" s="41" t="s">
        <v>24</v>
      </c>
      <c r="B56" s="17" t="s">
        <v>25</v>
      </c>
      <c r="C56" s="109">
        <v>200</v>
      </c>
      <c r="D56" s="109">
        <v>0</v>
      </c>
      <c r="E56" s="110">
        <v>0</v>
      </c>
      <c r="F56" s="62">
        <f>E56/E94*100%</f>
        <v>0</v>
      </c>
      <c r="G56" s="21">
        <f t="shared" ref="G56:G58" si="7">E56-D56</f>
        <v>0</v>
      </c>
      <c r="H56" s="30">
        <v>0</v>
      </c>
      <c r="I56" s="61"/>
    </row>
    <row r="57" spans="1:9" s="5" customFormat="1">
      <c r="A57" s="41" t="s">
        <v>73</v>
      </c>
      <c r="B57" s="17" t="s">
        <v>26</v>
      </c>
      <c r="C57" s="109">
        <v>1248</v>
      </c>
      <c r="D57" s="109">
        <v>1733</v>
      </c>
      <c r="E57" s="110">
        <v>1733</v>
      </c>
      <c r="F57" s="62">
        <f>E57/E94*100%</f>
        <v>3.2057329530109473E-3</v>
      </c>
      <c r="G57" s="21">
        <f t="shared" si="7"/>
        <v>0</v>
      </c>
      <c r="H57" s="30">
        <f t="shared" ref="H57:H58" si="8">E57/D57</f>
        <v>1</v>
      </c>
      <c r="I57" s="59"/>
    </row>
    <row r="58" spans="1:9">
      <c r="A58" s="45" t="s">
        <v>27</v>
      </c>
      <c r="B58" s="13" t="s">
        <v>29</v>
      </c>
      <c r="C58" s="131">
        <f>C60+C61</f>
        <v>70000</v>
      </c>
      <c r="D58" s="131">
        <f>D60+D61+D62+D63</f>
        <v>140746</v>
      </c>
      <c r="E58" s="131">
        <f>E60+E61+E62+E63</f>
        <v>132469</v>
      </c>
      <c r="F58" s="51">
        <f>E58/E94*100%</f>
        <v>0.2450434152062361</v>
      </c>
      <c r="G58" s="54">
        <f t="shared" si="7"/>
        <v>-8277</v>
      </c>
      <c r="H58" s="27">
        <f t="shared" si="8"/>
        <v>0.9411919344066616</v>
      </c>
      <c r="I58" s="61"/>
    </row>
    <row r="59" spans="1:9">
      <c r="A59" s="41"/>
      <c r="B59" s="15" t="s">
        <v>9</v>
      </c>
      <c r="C59" s="15"/>
      <c r="D59" s="14"/>
      <c r="E59" s="14"/>
      <c r="F59" s="62"/>
      <c r="G59" s="21"/>
      <c r="H59" s="30"/>
      <c r="I59" s="61"/>
    </row>
    <row r="60" spans="1:9">
      <c r="A60" s="9" t="s">
        <v>89</v>
      </c>
      <c r="B60" s="16" t="s">
        <v>150</v>
      </c>
      <c r="C60" s="14">
        <v>45000</v>
      </c>
      <c r="D60" s="14">
        <v>0</v>
      </c>
      <c r="E60" s="53">
        <v>0</v>
      </c>
      <c r="F60" s="62">
        <f>E60/E94*100%</f>
        <v>0</v>
      </c>
      <c r="G60" s="21">
        <f t="shared" ref="G60:G65" si="9">E60-D60</f>
        <v>0</v>
      </c>
      <c r="H60" s="30">
        <v>0</v>
      </c>
      <c r="I60" s="61"/>
    </row>
    <row r="61" spans="1:9" s="5" customFormat="1">
      <c r="A61" s="9"/>
      <c r="B61" s="16" t="s">
        <v>151</v>
      </c>
      <c r="C61" s="14">
        <v>25000</v>
      </c>
      <c r="D61" s="14">
        <v>17768</v>
      </c>
      <c r="E61" s="141">
        <v>17768</v>
      </c>
      <c r="F61" s="62">
        <f>E61/E94*100%</f>
        <v>3.2867549399364406E-2</v>
      </c>
      <c r="G61" s="21">
        <f t="shared" si="9"/>
        <v>0</v>
      </c>
      <c r="H61" s="30">
        <f t="shared" ref="H61:H65" si="10">E61/D61</f>
        <v>1</v>
      </c>
      <c r="I61" s="59"/>
    </row>
    <row r="62" spans="1:9" s="5" customFormat="1">
      <c r="A62" s="9"/>
      <c r="B62" s="16" t="s">
        <v>152</v>
      </c>
      <c r="C62" s="14">
        <v>0</v>
      </c>
      <c r="D62" s="14">
        <v>90169</v>
      </c>
      <c r="E62" s="53">
        <v>81892</v>
      </c>
      <c r="F62" s="62">
        <f>E62/E94*100%</f>
        <v>0.15148521811192872</v>
      </c>
      <c r="G62" s="21">
        <f t="shared" si="9"/>
        <v>-8277</v>
      </c>
      <c r="H62" s="30">
        <f t="shared" si="10"/>
        <v>0.90820570262507072</v>
      </c>
      <c r="I62" s="59"/>
    </row>
    <row r="63" spans="1:9" s="5" customFormat="1" ht="40.5">
      <c r="A63" s="9"/>
      <c r="B63" s="16" t="s">
        <v>153</v>
      </c>
      <c r="C63" s="14">
        <v>0</v>
      </c>
      <c r="D63" s="14">
        <v>32809</v>
      </c>
      <c r="E63" s="53">
        <v>32809</v>
      </c>
      <c r="F63" s="62">
        <f>E63/E94*100%</f>
        <v>6.0690647694942972E-2</v>
      </c>
      <c r="G63" s="21">
        <f t="shared" si="9"/>
        <v>0</v>
      </c>
      <c r="H63" s="30">
        <f t="shared" si="10"/>
        <v>1</v>
      </c>
      <c r="I63" s="59"/>
    </row>
    <row r="64" spans="1:9">
      <c r="A64" s="45" t="s">
        <v>23</v>
      </c>
      <c r="B64" s="11" t="s">
        <v>10</v>
      </c>
      <c r="C64" s="12">
        <f>C65+C70+C73+C84</f>
        <v>218904</v>
      </c>
      <c r="D64" s="130">
        <f>D65+D70+D73+D84</f>
        <v>337097</v>
      </c>
      <c r="E64" s="130">
        <f>E65+E70+E73+E84</f>
        <v>336255</v>
      </c>
      <c r="F64" s="51">
        <f>E64/E94*100%</f>
        <v>0.62201023318793769</v>
      </c>
      <c r="G64" s="54">
        <f t="shared" si="9"/>
        <v>-842</v>
      </c>
      <c r="H64" s="27">
        <f t="shared" si="10"/>
        <v>0.99750220263010347</v>
      </c>
      <c r="I64" s="61"/>
    </row>
    <row r="65" spans="1:9">
      <c r="A65" s="41" t="s">
        <v>108</v>
      </c>
      <c r="B65" s="104" t="s">
        <v>121</v>
      </c>
      <c r="C65" s="106">
        <v>0</v>
      </c>
      <c r="D65" s="142">
        <f>D67+D69+D68</f>
        <v>66700</v>
      </c>
      <c r="E65" s="142">
        <f t="shared" ref="E65" si="11">E67+E69+E68</f>
        <v>66405</v>
      </c>
      <c r="F65" s="62">
        <f>E65/E94*100%</f>
        <v>0.12283710141067049</v>
      </c>
      <c r="G65" s="21">
        <f t="shared" si="9"/>
        <v>-295</v>
      </c>
      <c r="H65" s="30">
        <f t="shared" si="10"/>
        <v>0.99557721139430289</v>
      </c>
      <c r="I65" s="61"/>
    </row>
    <row r="66" spans="1:9">
      <c r="A66" s="41"/>
      <c r="B66" s="104" t="s">
        <v>9</v>
      </c>
      <c r="C66" s="12"/>
      <c r="D66" s="12"/>
      <c r="E66" s="12"/>
      <c r="F66" s="62"/>
      <c r="G66" s="54"/>
      <c r="H66" s="27"/>
      <c r="I66" s="61"/>
    </row>
    <row r="67" spans="1:9">
      <c r="A67" s="41"/>
      <c r="B67" s="105" t="s">
        <v>135</v>
      </c>
      <c r="C67" s="106">
        <v>0</v>
      </c>
      <c r="D67" s="106">
        <v>0</v>
      </c>
      <c r="E67" s="106">
        <v>0</v>
      </c>
      <c r="F67" s="62">
        <f>E67/E94*100%</f>
        <v>0</v>
      </c>
      <c r="G67" s="21">
        <f>E67-D67</f>
        <v>0</v>
      </c>
      <c r="H67" s="30">
        <v>0</v>
      </c>
      <c r="I67" s="61"/>
    </row>
    <row r="68" spans="1:9" ht="27">
      <c r="A68" s="41"/>
      <c r="B68" s="105" t="s">
        <v>134</v>
      </c>
      <c r="C68" s="106">
        <v>0</v>
      </c>
      <c r="D68" s="106">
        <v>2700</v>
      </c>
      <c r="E68" s="106">
        <v>2405</v>
      </c>
      <c r="F68" s="62">
        <f>E68/E94*100%</f>
        <v>4.4488100126897452E-3</v>
      </c>
      <c r="G68" s="21">
        <f>E68-D68</f>
        <v>-295</v>
      </c>
      <c r="H68" s="30">
        <f>E68/D68</f>
        <v>0.89074074074074072</v>
      </c>
      <c r="I68" s="61"/>
    </row>
    <row r="69" spans="1:9" ht="27">
      <c r="A69" s="41"/>
      <c r="B69" s="132" t="s">
        <v>149</v>
      </c>
      <c r="C69" s="106">
        <v>0</v>
      </c>
      <c r="D69" s="106">
        <v>64000</v>
      </c>
      <c r="E69" s="106">
        <v>64000</v>
      </c>
      <c r="F69" s="62">
        <f>E69/E94*100%</f>
        <v>0.11838829139798074</v>
      </c>
      <c r="G69" s="21">
        <f>E69-D69</f>
        <v>0</v>
      </c>
      <c r="H69" s="30">
        <f>E69/D69</f>
        <v>1</v>
      </c>
      <c r="I69" s="61"/>
    </row>
    <row r="70" spans="1:9">
      <c r="A70" s="41" t="s">
        <v>30</v>
      </c>
      <c r="B70" s="15" t="s">
        <v>31</v>
      </c>
      <c r="C70" s="14">
        <v>1893</v>
      </c>
      <c r="D70" s="110">
        <f>D72</f>
        <v>1893</v>
      </c>
      <c r="E70" s="110">
        <f>E72</f>
        <v>1893</v>
      </c>
      <c r="F70" s="62">
        <f>E70/E94*100%</f>
        <v>3.5017036815058991E-3</v>
      </c>
      <c r="G70" s="21">
        <f>E70-D70</f>
        <v>0</v>
      </c>
      <c r="H70" s="30">
        <f>E70/D70</f>
        <v>1</v>
      </c>
      <c r="I70" s="61"/>
    </row>
    <row r="71" spans="1:9">
      <c r="A71" s="41"/>
      <c r="B71" s="15" t="s">
        <v>32</v>
      </c>
      <c r="C71" s="15"/>
      <c r="D71" s="14"/>
      <c r="E71" s="14"/>
      <c r="F71" s="62"/>
      <c r="G71" s="21"/>
      <c r="H71" s="30"/>
      <c r="I71" s="61"/>
    </row>
    <row r="72" spans="1:9">
      <c r="A72" s="41"/>
      <c r="B72" s="16" t="s">
        <v>146</v>
      </c>
      <c r="C72" s="14">
        <v>1893</v>
      </c>
      <c r="D72" s="14">
        <v>1893</v>
      </c>
      <c r="E72" s="14">
        <v>1893</v>
      </c>
      <c r="F72" s="62">
        <f>E72/E94*100%</f>
        <v>3.5017036815058991E-3</v>
      </c>
      <c r="G72" s="21">
        <f>E72-D72</f>
        <v>0</v>
      </c>
      <c r="H72" s="30">
        <f>E72/D72</f>
        <v>1</v>
      </c>
      <c r="I72" s="61"/>
    </row>
    <row r="73" spans="1:9">
      <c r="A73" s="41" t="s">
        <v>74</v>
      </c>
      <c r="B73" s="17" t="s">
        <v>75</v>
      </c>
      <c r="C73" s="86">
        <v>217011</v>
      </c>
      <c r="D73" s="109">
        <f>D75+D76+D77+D78+D79+D82</f>
        <v>263555</v>
      </c>
      <c r="E73" s="110">
        <f>E75+E76+E77+E78+E79+E82</f>
        <v>263555</v>
      </c>
      <c r="F73" s="62">
        <f>E73/E94*100%</f>
        <v>0.48752853342804398</v>
      </c>
      <c r="G73" s="21">
        <f>E73-D73</f>
        <v>0</v>
      </c>
      <c r="H73" s="30">
        <f>E73/D73</f>
        <v>1</v>
      </c>
      <c r="I73" s="61"/>
    </row>
    <row r="74" spans="1:9">
      <c r="A74" s="41"/>
      <c r="B74" s="17" t="s">
        <v>32</v>
      </c>
      <c r="C74" s="17"/>
      <c r="D74" s="86"/>
      <c r="E74" s="14"/>
      <c r="F74" s="62"/>
      <c r="G74" s="21"/>
      <c r="H74" s="30"/>
      <c r="I74" s="61"/>
    </row>
    <row r="75" spans="1:9">
      <c r="A75" s="41"/>
      <c r="B75" s="16" t="s">
        <v>154</v>
      </c>
      <c r="C75" s="86">
        <v>137130</v>
      </c>
      <c r="D75" s="86">
        <v>187710</v>
      </c>
      <c r="E75" s="14">
        <v>187710</v>
      </c>
      <c r="F75" s="62">
        <f>E75/E94*100%</f>
        <v>0.3472291590361713</v>
      </c>
      <c r="G75" s="21">
        <f>E75-D75</f>
        <v>0</v>
      </c>
      <c r="H75" s="30">
        <f>E75/D75</f>
        <v>1</v>
      </c>
      <c r="I75" s="61"/>
    </row>
    <row r="76" spans="1:9">
      <c r="A76" s="41"/>
      <c r="B76" s="16" t="s">
        <v>147</v>
      </c>
      <c r="C76" s="86">
        <v>4700</v>
      </c>
      <c r="D76" s="86">
        <v>4930</v>
      </c>
      <c r="E76" s="110">
        <v>4930</v>
      </c>
      <c r="F76" s="62">
        <f>E76/E94*100%</f>
        <v>9.1195980717507039E-3</v>
      </c>
      <c r="G76" s="21">
        <f>E76-D76</f>
        <v>0</v>
      </c>
      <c r="H76" s="30">
        <f>E76/D76</f>
        <v>1</v>
      </c>
      <c r="I76" s="61"/>
    </row>
    <row r="77" spans="1:9">
      <c r="A77" s="41"/>
      <c r="B77" s="16" t="s">
        <v>148</v>
      </c>
      <c r="C77" s="86">
        <v>58031</v>
      </c>
      <c r="D77" s="86">
        <v>37347</v>
      </c>
      <c r="E77" s="14">
        <v>37347</v>
      </c>
      <c r="F77" s="62">
        <f>E77/E94*100%</f>
        <v>6.9085117481881037E-2</v>
      </c>
      <c r="G77" s="21">
        <f>E77-D77</f>
        <v>0</v>
      </c>
      <c r="H77" s="30">
        <f>E77/D77</f>
        <v>1</v>
      </c>
      <c r="I77" s="61"/>
    </row>
    <row r="78" spans="1:9" ht="41.25" customHeight="1">
      <c r="A78" s="41"/>
      <c r="B78" s="133" t="s">
        <v>156</v>
      </c>
      <c r="C78" s="86">
        <v>0</v>
      </c>
      <c r="D78" s="86">
        <v>234</v>
      </c>
      <c r="E78" s="14">
        <v>234</v>
      </c>
      <c r="F78" s="62">
        <f>E78/E94*100%</f>
        <v>4.3285719042386708E-4</v>
      </c>
      <c r="G78" s="21">
        <f>E78-D78</f>
        <v>0</v>
      </c>
      <c r="H78" s="30">
        <f>E78/D78</f>
        <v>1</v>
      </c>
      <c r="I78" s="61"/>
    </row>
    <row r="79" spans="1:9">
      <c r="A79" s="41"/>
      <c r="B79" s="16" t="s">
        <v>154</v>
      </c>
      <c r="C79" s="86">
        <v>8150</v>
      </c>
      <c r="D79" s="86">
        <v>9205</v>
      </c>
      <c r="E79" s="14">
        <v>9205</v>
      </c>
      <c r="F79" s="62">
        <f>E79/E94*100%</f>
        <v>1.7027565973725199E-2</v>
      </c>
      <c r="G79" s="21">
        <f>E79-D79</f>
        <v>0</v>
      </c>
      <c r="H79" s="30">
        <f>E79/D79</f>
        <v>1</v>
      </c>
      <c r="I79" s="61"/>
    </row>
    <row r="80" spans="1:9">
      <c r="A80" s="41"/>
      <c r="B80" s="16" t="s">
        <v>32</v>
      </c>
      <c r="C80" s="86"/>
      <c r="D80" s="86"/>
      <c r="E80" s="14"/>
      <c r="F80" s="62"/>
      <c r="G80" s="21"/>
      <c r="H80" s="30"/>
      <c r="I80" s="61"/>
    </row>
    <row r="81" spans="1:9" ht="27">
      <c r="A81" s="41"/>
      <c r="B81" s="16" t="s">
        <v>114</v>
      </c>
      <c r="C81" s="86">
        <v>0</v>
      </c>
      <c r="D81" s="86">
        <v>769</v>
      </c>
      <c r="E81" s="14">
        <v>769</v>
      </c>
      <c r="F81" s="62">
        <f>E81/E94*100%</f>
        <v>1.4225093138288624E-3</v>
      </c>
      <c r="G81" s="21">
        <f t="shared" ref="G81:G89" si="12">E81-D81</f>
        <v>0</v>
      </c>
      <c r="H81" s="30">
        <f t="shared" ref="H81:H89" si="13">E81/D81</f>
        <v>1</v>
      </c>
      <c r="I81" s="61"/>
    </row>
    <row r="82" spans="1:9">
      <c r="A82" s="41"/>
      <c r="B82" s="17" t="s">
        <v>155</v>
      </c>
      <c r="C82" s="86">
        <v>9000</v>
      </c>
      <c r="D82" s="86">
        <v>24129</v>
      </c>
      <c r="E82" s="14">
        <v>24129</v>
      </c>
      <c r="F82" s="62">
        <f>E82/E94*100%</f>
        <v>4.4634235674091832E-2</v>
      </c>
      <c r="G82" s="21">
        <f t="shared" si="12"/>
        <v>0</v>
      </c>
      <c r="H82" s="30">
        <f t="shared" si="13"/>
        <v>1</v>
      </c>
      <c r="I82" s="61"/>
    </row>
    <row r="83" spans="1:9" s="5" customFormat="1">
      <c r="A83" s="41"/>
      <c r="B83" s="16" t="s">
        <v>101</v>
      </c>
      <c r="C83" s="86">
        <v>9000</v>
      </c>
      <c r="D83" s="86">
        <v>11491</v>
      </c>
      <c r="E83" s="14">
        <v>11491</v>
      </c>
      <c r="F83" s="62">
        <f>E83/E94*100%</f>
        <v>2.1256247757096822E-2</v>
      </c>
      <c r="G83" s="21">
        <f t="shared" si="12"/>
        <v>0</v>
      </c>
      <c r="H83" s="30">
        <f t="shared" si="13"/>
        <v>1</v>
      </c>
      <c r="I83" s="59"/>
    </row>
    <row r="84" spans="1:9" s="5" customFormat="1" ht="27">
      <c r="A84" s="41" t="s">
        <v>110</v>
      </c>
      <c r="B84" s="16" t="s">
        <v>111</v>
      </c>
      <c r="C84" s="86">
        <v>0</v>
      </c>
      <c r="D84" s="86">
        <v>4949</v>
      </c>
      <c r="E84" s="86">
        <v>4402</v>
      </c>
      <c r="F84" s="62">
        <f>E84/E94*100%</f>
        <v>8.1428946677173635E-3</v>
      </c>
      <c r="G84" s="21">
        <f t="shared" si="12"/>
        <v>-547</v>
      </c>
      <c r="H84" s="30">
        <f t="shared" si="13"/>
        <v>0.88947262073146094</v>
      </c>
      <c r="I84" s="59"/>
    </row>
    <row r="85" spans="1:9">
      <c r="A85" s="98" t="s">
        <v>84</v>
      </c>
      <c r="B85" s="99" t="s">
        <v>102</v>
      </c>
      <c r="C85" s="12">
        <v>2303</v>
      </c>
      <c r="D85" s="130">
        <v>4031</v>
      </c>
      <c r="E85" s="12">
        <v>3691</v>
      </c>
      <c r="F85" s="51">
        <f>E85/E94*100%</f>
        <v>6.8276747429679204E-3</v>
      </c>
      <c r="G85" s="54">
        <f t="shared" si="12"/>
        <v>-340</v>
      </c>
      <c r="H85" s="27">
        <f t="shared" si="13"/>
        <v>0.91565368394939217</v>
      </c>
      <c r="I85" s="61"/>
    </row>
    <row r="86" spans="1:9" s="5" customFormat="1">
      <c r="A86" s="98" t="s">
        <v>85</v>
      </c>
      <c r="B86" s="11" t="s">
        <v>100</v>
      </c>
      <c r="C86" s="12">
        <v>106</v>
      </c>
      <c r="D86" s="12">
        <v>475</v>
      </c>
      <c r="E86" s="12">
        <v>475</v>
      </c>
      <c r="F86" s="51">
        <f>E86/E94*100%</f>
        <v>8.7866310021938825E-4</v>
      </c>
      <c r="G86" s="54">
        <f t="shared" si="12"/>
        <v>0</v>
      </c>
      <c r="H86" s="27">
        <f t="shared" si="13"/>
        <v>1</v>
      </c>
      <c r="I86" s="59"/>
    </row>
    <row r="87" spans="1:9" s="5" customFormat="1">
      <c r="A87" s="98" t="s">
        <v>139</v>
      </c>
      <c r="B87" s="139" t="s">
        <v>140</v>
      </c>
      <c r="C87" s="12"/>
      <c r="D87" s="143">
        <v>10</v>
      </c>
      <c r="E87" s="143">
        <v>10</v>
      </c>
      <c r="F87" s="51">
        <f>E87/E94*100%</f>
        <v>1.8498170530934491E-5</v>
      </c>
      <c r="G87" s="54">
        <f t="shared" si="12"/>
        <v>0</v>
      </c>
      <c r="H87" s="27">
        <f t="shared" si="13"/>
        <v>1</v>
      </c>
      <c r="I87" s="59"/>
    </row>
    <row r="88" spans="1:9" s="5" customFormat="1">
      <c r="A88" s="98" t="s">
        <v>112</v>
      </c>
      <c r="B88" s="11" t="s">
        <v>113</v>
      </c>
      <c r="C88" s="12"/>
      <c r="D88" s="12">
        <v>256</v>
      </c>
      <c r="E88" s="12">
        <v>256</v>
      </c>
      <c r="F88" s="51">
        <f>E88/E94*100%</f>
        <v>4.7355316559192297E-4</v>
      </c>
      <c r="G88" s="54">
        <f t="shared" si="12"/>
        <v>0</v>
      </c>
      <c r="H88" s="27">
        <f t="shared" si="13"/>
        <v>1</v>
      </c>
      <c r="I88" s="59"/>
    </row>
    <row r="89" spans="1:9" s="5" customFormat="1">
      <c r="A89" s="98" t="s">
        <v>116</v>
      </c>
      <c r="B89" s="11" t="s">
        <v>117</v>
      </c>
      <c r="C89" s="12"/>
      <c r="D89" s="12">
        <f>D91+D92+D93</f>
        <v>75781</v>
      </c>
      <c r="E89" s="12">
        <f>E91+E92+E93</f>
        <v>24763</v>
      </c>
      <c r="F89" s="51">
        <f>E89/E94*100%</f>
        <v>4.5807019685753077E-2</v>
      </c>
      <c r="G89" s="54">
        <f t="shared" si="12"/>
        <v>-51018</v>
      </c>
      <c r="H89" s="27">
        <f t="shared" si="13"/>
        <v>0.32677056254206199</v>
      </c>
      <c r="I89" s="59"/>
    </row>
    <row r="90" spans="1:9" s="5" customFormat="1">
      <c r="A90" s="98"/>
      <c r="B90" s="17" t="s">
        <v>32</v>
      </c>
      <c r="C90" s="12"/>
      <c r="D90" s="12"/>
      <c r="E90" s="12"/>
      <c r="F90" s="62"/>
      <c r="G90" s="54"/>
      <c r="H90" s="27"/>
      <c r="I90" s="59"/>
    </row>
    <row r="91" spans="1:9" s="5" customFormat="1" ht="40.5">
      <c r="A91" s="98"/>
      <c r="B91" s="104" t="s">
        <v>122</v>
      </c>
      <c r="C91" s="12"/>
      <c r="D91" s="12">
        <v>72091</v>
      </c>
      <c r="E91" s="12">
        <v>21073</v>
      </c>
      <c r="F91" s="51">
        <f>E91/E94*100%</f>
        <v>3.8981194759838252E-2</v>
      </c>
      <c r="G91" s="54">
        <f>E91-D91</f>
        <v>-51018</v>
      </c>
      <c r="H91" s="27">
        <f>E91/D91</f>
        <v>0.29231110679557781</v>
      </c>
      <c r="I91" s="59"/>
    </row>
    <row r="92" spans="1:9" s="5" customFormat="1" ht="54">
      <c r="A92" s="98"/>
      <c r="B92" s="104" t="s">
        <v>123</v>
      </c>
      <c r="C92" s="12"/>
      <c r="D92" s="12">
        <v>3248</v>
      </c>
      <c r="E92" s="12">
        <v>3248</v>
      </c>
      <c r="F92" s="51">
        <f>E92/E94*100%</f>
        <v>6.0082057884475225E-3</v>
      </c>
      <c r="G92" s="54">
        <f>E92-D92</f>
        <v>0</v>
      </c>
      <c r="H92" s="27">
        <f>E92/D92</f>
        <v>1</v>
      </c>
      <c r="I92" s="59"/>
    </row>
    <row r="93" spans="1:9" s="5" customFormat="1" ht="67.5">
      <c r="A93" s="98"/>
      <c r="B93" s="104" t="s">
        <v>124</v>
      </c>
      <c r="C93" s="12"/>
      <c r="D93" s="12">
        <v>442</v>
      </c>
      <c r="E93" s="12">
        <v>442</v>
      </c>
      <c r="F93" s="51">
        <f>E93/E94*100%</f>
        <v>8.1761913746730447E-4</v>
      </c>
      <c r="G93" s="54">
        <f>E93-D93</f>
        <v>0</v>
      </c>
      <c r="H93" s="27">
        <f>E93/D93</f>
        <v>1</v>
      </c>
      <c r="I93" s="59"/>
    </row>
    <row r="94" spans="1:9" s="5" customFormat="1" ht="16.5">
      <c r="A94" s="100"/>
      <c r="B94" s="101" t="s">
        <v>106</v>
      </c>
      <c r="C94" s="19">
        <f>C51+C58+C64+C85+C86</f>
        <v>317544</v>
      </c>
      <c r="D94" s="140">
        <f>D51+D58+D64+D85+D86+D87+D88+D89</f>
        <v>604666</v>
      </c>
      <c r="E94" s="140">
        <f>E51+E58+E64+E85+E86+E87+E88+E89</f>
        <v>540594</v>
      </c>
      <c r="F94" s="51">
        <f>E94/E94*100%</f>
        <v>1</v>
      </c>
      <c r="G94" s="54">
        <f>E94-D94</f>
        <v>-64072</v>
      </c>
      <c r="H94" s="27">
        <f>E94/D94</f>
        <v>0.89403736939070499</v>
      </c>
      <c r="I94" s="59"/>
    </row>
    <row r="95" spans="1:9">
      <c r="A95" s="46"/>
      <c r="B95" s="20" t="s">
        <v>131</v>
      </c>
      <c r="C95" s="154">
        <f>C48-C94</f>
        <v>0</v>
      </c>
      <c r="D95" s="154">
        <f>D48-D94</f>
        <v>-28500</v>
      </c>
      <c r="E95" s="154">
        <f>E48-E94</f>
        <v>12807</v>
      </c>
      <c r="F95" s="156"/>
      <c r="G95" s="158"/>
      <c r="H95" s="160"/>
      <c r="I95" s="61"/>
    </row>
    <row r="96" spans="1:9">
      <c r="A96" s="46"/>
      <c r="B96" s="20" t="s">
        <v>132</v>
      </c>
      <c r="C96" s="155"/>
      <c r="D96" s="155"/>
      <c r="E96" s="155"/>
      <c r="F96" s="157"/>
      <c r="G96" s="159"/>
      <c r="H96" s="161"/>
      <c r="I96" s="61"/>
    </row>
    <row r="97" spans="1:9" s="71" customFormat="1" ht="25.5" customHeight="1">
      <c r="A97" s="136"/>
      <c r="B97" s="137" t="s">
        <v>133</v>
      </c>
      <c r="C97" s="138">
        <v>0</v>
      </c>
      <c r="D97" s="19">
        <v>28500</v>
      </c>
      <c r="E97" s="138"/>
      <c r="F97" s="51"/>
      <c r="G97" s="55"/>
      <c r="H97" s="51"/>
      <c r="I97" s="70"/>
    </row>
    <row r="98" spans="1:9" s="151" customFormat="1" ht="25.5" customHeight="1">
      <c r="A98" s="144"/>
      <c r="B98" s="145"/>
      <c r="C98" s="146"/>
      <c r="D98" s="147"/>
      <c r="E98" s="146"/>
      <c r="F98" s="148"/>
      <c r="G98" s="149"/>
      <c r="H98" s="148"/>
      <c r="I98" s="150"/>
    </row>
    <row r="99" spans="1:9">
      <c r="A99" s="134"/>
      <c r="B99" s="135"/>
      <c r="C99" s="92"/>
      <c r="D99" s="92"/>
      <c r="E99" s="92"/>
      <c r="F99" s="102"/>
      <c r="G99" s="103"/>
      <c r="H99" s="102"/>
      <c r="I99" s="61"/>
    </row>
    <row r="100" spans="1:9">
      <c r="B100" s="7"/>
      <c r="C100" s="7"/>
      <c r="D100" s="88"/>
      <c r="E100" s="6"/>
      <c r="F100" s="6"/>
      <c r="H100" s="1" t="s">
        <v>11</v>
      </c>
    </row>
    <row r="101" spans="1:9">
      <c r="B101" s="77"/>
      <c r="C101" s="77"/>
      <c r="D101" s="89"/>
    </row>
    <row r="102" spans="1:9">
      <c r="A102" s="90"/>
      <c r="B102" s="91"/>
      <c r="C102" s="91"/>
      <c r="D102" s="92"/>
      <c r="E102" s="92"/>
      <c r="F102" s="102"/>
      <c r="G102" s="103"/>
      <c r="H102" s="102"/>
    </row>
    <row r="103" spans="1:9">
      <c r="A103" s="33"/>
      <c r="D103" s="87"/>
    </row>
    <row r="104" spans="1:9">
      <c r="B104" s="7"/>
      <c r="C104" s="7"/>
      <c r="D104" s="88"/>
      <c r="E104" s="6"/>
    </row>
    <row r="105" spans="1:9">
      <c r="B105" s="77"/>
      <c r="C105" s="77"/>
      <c r="D105" s="89"/>
    </row>
    <row r="111" spans="1:9">
      <c r="C111" s="2" t="s">
        <v>115</v>
      </c>
    </row>
  </sheetData>
  <customSheetViews>
    <customSheetView guid="{BBE9C636-03BF-4643-9BE9-FD03688E5A96}" scale="120" fitToPage="1" hiddenRows="1" showRuler="0" topLeftCell="A4">
      <pane ySplit="0.79268292682926833" topLeftCell="A115" activePane="bottomLeft"/>
      <selection pane="bottomLeft" activeCell="D109" sqref="D109"/>
      <rowBreaks count="94" manualBreakCount="94">
        <brk id="12" max="16383" man="1"/>
        <brk id="14" max="16383" man="1"/>
        <brk id="16" max="16383" man="1"/>
        <brk id="17" max="12" man="1"/>
        <brk id="21" max="16383" man="1"/>
        <brk id="22" max="16383" man="1"/>
        <brk id="24" max="16383" man="1"/>
        <brk id="26" max="16383" man="1"/>
        <brk id="27" max="16383" man="1"/>
        <brk id="28" max="16383" man="1"/>
        <brk id="29" max="16383" man="1"/>
        <brk id="31" max="16383" man="1"/>
        <brk id="33" max="16383" man="1"/>
        <brk id="36" max="16383" man="1"/>
        <brk id="38" max="16383" man="1"/>
        <brk id="40" max="16383" man="1"/>
        <brk id="41" max="16383" man="1"/>
        <brk id="42" max="16383" man="1"/>
        <brk id="44" max="12" man="1"/>
        <brk id="47" max="16383" man="1"/>
        <brk id="48" max="16383" man="1"/>
        <brk id="49" max="16383" man="1"/>
        <brk id="50" max="16383" man="1"/>
        <brk id="51" max="16383" man="1"/>
        <brk id="53" max="16383" man="1"/>
        <brk id="54" max="16383" man="1"/>
        <brk id="55" max="16383" man="1"/>
        <brk id="56" max="16383" man="1"/>
        <brk id="59" max="16383" man="1"/>
        <brk id="60" max="12" man="1"/>
        <brk id="63" max="16383" man="1"/>
        <brk id="64" max="16383" man="1"/>
        <brk id="65" max="16383" man="1"/>
        <brk id="66" max="16383" man="1"/>
        <brk id="67" max="16383" man="1"/>
        <brk id="68" max="16383" man="1"/>
        <brk id="74" max="16383" man="1"/>
        <brk id="75" max="16383" man="1"/>
        <brk id="76" max="16383" man="1"/>
        <brk id="77" max="16383" man="1"/>
        <brk id="78" max="16383" man="1"/>
        <brk id="79" max="16383" man="1"/>
        <brk id="82" max="16383" man="1"/>
        <brk id="87" max="16383" man="1"/>
        <brk id="88" max="16383" man="1"/>
        <brk id="89" max="16383" man="1"/>
        <brk id="90" max="16383" man="1"/>
        <brk id="93" max="16383" man="1"/>
        <brk id="94" max="16383" man="1"/>
        <brk id="97" max="16383" man="1"/>
        <brk id="98" max="16383" man="1"/>
        <brk id="104" max="16383" man="1"/>
        <brk id="105" max="16383" man="1"/>
        <brk id="107" max="16383" man="1"/>
        <brk id="119" max="16383" man="1"/>
        <brk id="121" max="16383" man="1"/>
        <brk id="122" max="16383" man="1"/>
        <brk id="123" max="16383" man="1"/>
        <brk id="126" max="16383" man="1"/>
        <brk id="127" max="16383" man="1"/>
        <brk id="128" max="16383" man="1"/>
        <brk id="130" max="16383" man="1"/>
        <brk id="131" max="16383" man="1"/>
        <brk id="134" max="13" man="1"/>
        <brk id="135" max="16383" man="1"/>
        <brk id="136" max="13" man="1"/>
        <brk id="138" max="13" man="1"/>
        <brk id="141" max="13" man="1"/>
        <brk id="142" max="13" man="1"/>
        <brk id="144" max="13" man="1"/>
        <brk id="145" max="13" man="1"/>
        <brk id="152" max="13" man="1"/>
        <brk id="158" max="13" man="1"/>
        <brk id="159" max="13" man="1"/>
        <brk id="160" max="13" man="1"/>
        <brk id="163" max="13" man="1"/>
        <brk id="164" max="16383" man="1"/>
        <brk id="167" max="13" man="1"/>
        <brk id="169" max="16383" man="1"/>
        <brk id="171" max="16383" man="1"/>
        <brk id="172" max="13" man="1"/>
        <brk id="173" max="13" man="1"/>
        <brk id="174" max="13" man="1"/>
        <brk id="180" max="13" man="1"/>
        <brk id="182" max="13" man="1"/>
        <brk id="187" max="13" man="1"/>
        <brk id="189" max="13" man="1"/>
        <brk id="192" max="13" man="1"/>
        <brk id="194" max="13" man="1"/>
        <brk id="202" max="13" man="1"/>
        <brk id="203" max="16383" man="1"/>
        <brk id="211" max="13" man="1"/>
        <brk id="215" max="13" man="1"/>
        <brk id="223" max="13" man="1"/>
      </rowBreaks>
      <pageMargins left="0.27559055118110237" right="0.19685039370078741" top="0.31496062992125984" bottom="0.39370078740157483" header="0.15748031496062992" footer="0.19685039370078741"/>
      <pageSetup paperSize="9" scale="90" fitToHeight="14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3E0975D4-F473-4E80-8145-943621EDDC62}" scale="120" fitToPage="1" hiddenRows="1" showRuler="0" topLeftCell="A4">
      <pane ySplit="0.95121951219512191" topLeftCell="A70" activePane="bottomLeft"/>
      <selection pane="bottomLeft" activeCell="E77" sqref="E77"/>
      <rowBreaks count="97" manualBreakCount="97">
        <brk id="12" max="16383" man="1"/>
        <brk id="14" max="16383" man="1"/>
        <brk id="16" max="16383" man="1"/>
        <brk id="17" max="12" man="1"/>
        <brk id="21" max="16383" man="1"/>
        <brk id="22" max="16383" man="1"/>
        <brk id="24" max="16383" man="1"/>
        <brk id="26" max="16383" man="1"/>
        <brk id="27" max="16383" man="1"/>
        <brk id="28" max="16383" man="1"/>
        <brk id="29" max="16383" man="1"/>
        <brk id="31" max="16383" man="1"/>
        <brk id="33" max="16383" man="1"/>
        <brk id="36" max="16383" man="1"/>
        <brk id="38" max="16383" man="1"/>
        <brk id="40" max="16383" man="1"/>
        <brk id="41" max="16383" man="1"/>
        <brk id="42" max="16383" man="1"/>
        <brk id="44" max="12" man="1"/>
        <brk id="46" max="16383" man="1"/>
        <brk id="47" max="16383" man="1"/>
        <brk id="48" max="16383" man="1"/>
        <brk id="49" max="16383" man="1"/>
        <brk id="50" max="16383" man="1"/>
        <brk id="52" max="16383" man="1"/>
        <brk id="53" max="16383" man="1"/>
        <brk id="54" max="16383" man="1"/>
        <brk id="55" max="16383" man="1"/>
        <brk id="58" max="16383" man="1"/>
        <brk id="62" max="16383" man="1"/>
        <brk id="63" max="16383" man="1"/>
        <brk id="64" max="16383" man="1"/>
        <brk id="65" max="16383" man="1"/>
        <brk id="66" max="16383" man="1"/>
        <brk id="67" max="16383" man="1"/>
        <brk id="73" max="16383" man="1"/>
        <brk id="74" max="16383" man="1"/>
        <brk id="75" max="16383" man="1"/>
        <brk id="76" max="16383" man="1"/>
        <brk id="77" max="16383" man="1"/>
        <brk id="78" max="16383" man="1"/>
        <brk id="81" max="16383" man="1"/>
        <brk id="86" max="16383" man="1"/>
        <brk id="87" max="16383" man="1"/>
        <brk id="88" max="16383" man="1"/>
        <brk id="89" max="16383" man="1"/>
        <brk id="92" max="16383" man="1"/>
        <brk id="93" max="16383" man="1"/>
        <brk id="95" max="12" man="1"/>
        <brk id="96" max="16383" man="1"/>
        <brk id="97" max="16383" man="1"/>
        <brk id="103" max="16383" man="1"/>
        <brk id="104" max="16383" man="1"/>
        <brk id="106" max="16383" man="1"/>
        <brk id="107" max="10" man="1"/>
        <brk id="110" max="11" man="1"/>
        <brk id="118" max="16383" man="1"/>
        <brk id="120" max="16383" man="1"/>
        <brk id="121" max="16383" man="1"/>
        <brk id="122" max="16383" man="1"/>
        <brk id="125" max="16383" man="1"/>
        <brk id="126" max="16383" man="1"/>
        <brk id="127" max="16383" man="1"/>
        <brk id="129" max="16383" man="1"/>
        <brk id="130" max="16383" man="1"/>
        <brk id="132" max="10" man="1"/>
        <brk id="133" max="13" man="1"/>
        <brk id="134" max="16383" man="1"/>
        <brk id="135" max="13" man="1"/>
        <brk id="137" max="13" man="1"/>
        <brk id="140" max="13" man="1"/>
        <brk id="141" max="13" man="1"/>
        <brk id="143" max="13" man="1"/>
        <brk id="144" max="13" man="1"/>
        <brk id="151" max="13" man="1"/>
        <brk id="157" max="13" man="1"/>
        <brk id="158" max="13" man="1"/>
        <brk id="159" max="13" man="1"/>
        <brk id="162" max="13" man="1"/>
        <brk id="163" max="16383" man="1"/>
        <brk id="166" max="13" man="1"/>
        <brk id="168" max="16383" man="1"/>
        <brk id="170" max="16383" man="1"/>
        <brk id="171" max="13" man="1"/>
        <brk id="172" max="13" man="1"/>
        <brk id="173" max="13" man="1"/>
        <brk id="179" max="13" man="1"/>
        <brk id="181" max="13" man="1"/>
        <brk id="186" max="13" man="1"/>
        <brk id="188" max="13" man="1"/>
        <brk id="191" max="13" man="1"/>
        <brk id="193" max="13" man="1"/>
        <brk id="201" max="13" man="1"/>
        <brk id="202" max="16383" man="1"/>
        <brk id="210" max="13" man="1"/>
        <brk id="214" max="13" man="1"/>
        <brk id="222" max="13" man="1"/>
      </rowBreaks>
      <pageMargins left="0.27559055118110237" right="0.19685039370078741" top="0.31496062992125984" bottom="0.39370078740157483" header="0.15748031496062992" footer="0.19685039370078741"/>
      <pageSetup paperSize="9" scale="90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6284F2C6-4DD7-403F-A243-51059CA7CC38}" scale="120" fitToPage="1" hiddenRows="1" showRuler="0" topLeftCell="A4">
      <selection activeCell="A3" sqref="A3"/>
      <rowBreaks count="91" manualBreakCount="91">
        <brk id="12" max="16383" man="1"/>
        <brk id="14" max="16383" man="1"/>
        <brk id="16" max="16383" man="1"/>
        <brk id="21" max="16383" man="1"/>
        <brk id="22" max="16383" man="1"/>
        <brk id="24" max="16383" man="1"/>
        <brk id="26" max="16383" man="1"/>
        <brk id="27" max="16383" man="1"/>
        <brk id="28" max="16383" man="1"/>
        <brk id="29" max="16383" man="1"/>
        <brk id="31" max="16383" man="1"/>
        <brk id="33" max="16383" man="1"/>
        <brk id="36" max="16383" man="1"/>
        <brk id="38" max="16383" man="1"/>
        <brk id="40" max="16383" man="1"/>
        <brk id="41" max="16383" man="1"/>
        <brk id="42" max="16383" man="1"/>
        <brk id="47" max="16383" man="1"/>
        <brk id="48" max="16383" man="1"/>
        <brk id="49" max="16383" man="1"/>
        <brk id="50" max="16383" man="1"/>
        <brk id="51" max="16383" man="1"/>
        <brk id="53" max="16383" man="1"/>
        <brk id="54" max="16383" man="1"/>
        <brk id="55" max="16383" man="1"/>
        <brk id="56" max="16383" man="1"/>
        <brk id="59" max="16383" man="1"/>
        <brk id="63" max="16383" man="1"/>
        <brk id="64" max="16383" man="1"/>
        <brk id="65" max="16383" man="1"/>
        <brk id="66" max="16383" man="1"/>
        <brk id="67" max="16383" man="1"/>
        <brk id="68" max="16383" man="1"/>
        <brk id="74" max="16383" man="1"/>
        <brk id="75" max="16383" man="1"/>
        <brk id="76" max="16383" man="1"/>
        <brk id="77" max="16383" man="1"/>
        <brk id="78" max="16383" man="1"/>
        <brk id="79" max="16383" man="1"/>
        <brk id="82" max="16383" man="1"/>
        <brk id="87" max="16383" man="1"/>
        <brk id="88" max="16383" man="1"/>
        <brk id="89" max="16383" man="1"/>
        <brk id="90" max="16383" man="1"/>
        <brk id="93" max="16383" man="1"/>
        <brk id="94" max="16383" man="1"/>
        <brk id="97" max="16383" man="1"/>
        <brk id="98" max="16383" man="1"/>
        <brk id="104" max="16383" man="1"/>
        <brk id="105" max="16383" man="1"/>
        <brk id="107" max="16383" man="1"/>
        <brk id="119" max="16383" man="1"/>
        <brk id="121" max="16383" man="1"/>
        <brk id="122" max="16383" man="1"/>
        <brk id="123" max="16383" man="1"/>
        <brk id="126" max="16383" man="1"/>
        <brk id="127" max="16383" man="1"/>
        <brk id="128" max="16383" man="1"/>
        <brk id="130" max="16383" man="1"/>
        <brk id="131" max="16383" man="1"/>
        <brk id="134" max="13" man="1"/>
        <brk id="135" max="16383" man="1"/>
        <brk id="136" max="13" man="1"/>
        <brk id="138" max="13" man="1"/>
        <brk id="141" max="13" man="1"/>
        <brk id="142" max="13" man="1"/>
        <brk id="144" max="13" man="1"/>
        <brk id="145" max="13" man="1"/>
        <brk id="152" max="13" man="1"/>
        <brk id="158" max="13" man="1"/>
        <brk id="159" max="13" man="1"/>
        <brk id="160" max="13" man="1"/>
        <brk id="163" max="13" man="1"/>
        <brk id="164" max="16383" man="1"/>
        <brk id="167" max="13" man="1"/>
        <brk id="169" max="16383" man="1"/>
        <brk id="171" max="16383" man="1"/>
        <brk id="172" max="13" man="1"/>
        <brk id="173" max="13" man="1"/>
        <brk id="174" max="13" man="1"/>
        <brk id="180" max="13" man="1"/>
        <brk id="182" max="13" man="1"/>
        <brk id="187" max="13" man="1"/>
        <brk id="189" max="13" man="1"/>
        <brk id="192" max="13" man="1"/>
        <brk id="194" max="13" man="1"/>
        <brk id="202" max="13" man="1"/>
        <brk id="203" max="16383" man="1"/>
        <brk id="211" max="13" man="1"/>
        <brk id="215" max="13" man="1"/>
        <brk id="223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</customSheetViews>
  <mergeCells count="8">
    <mergeCell ref="A2:H2"/>
    <mergeCell ref="F1:H1"/>
    <mergeCell ref="C95:C96"/>
    <mergeCell ref="D95:D96"/>
    <mergeCell ref="E95:E96"/>
    <mergeCell ref="F95:F96"/>
    <mergeCell ref="G95:G96"/>
    <mergeCell ref="H95:H96"/>
  </mergeCells>
  <phoneticPr fontId="0" type="noConversion"/>
  <pageMargins left="0.70866141732283472" right="0.19685039370078741" top="0.31496062992125984" bottom="0.31496062992125984" header="0.15748031496062992" footer="0.19685039370078741"/>
  <pageSetup paperSize="9" fitToWidth="7" fitToHeight="7" orientation="landscape" blackAndWhite="1" horizontalDpi="4294967292" verticalDpi="4294967292" r:id="rId26"/>
  <headerFooter alignWithMargins="0">
    <oddFooter>&amp;R&amp;"Arial Narrow,обычный"&amp;8Лист &amp;P из &amp;N</oddFooter>
  </headerFooter>
  <rowBreaks count="1" manualBreakCount="1">
    <brk id="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korolevaim</cp:lastModifiedBy>
  <cp:lastPrinted>2010-02-15T07:48:03Z</cp:lastPrinted>
  <dcterms:created xsi:type="dcterms:W3CDTF">1998-04-06T06:06:47Z</dcterms:created>
  <dcterms:modified xsi:type="dcterms:W3CDTF">2010-04-02T09:50:12Z</dcterms:modified>
</cp:coreProperties>
</file>