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бюджета'!$A$1:$L$231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бюджета'!$A$1:$L$231</definedName>
    <definedName name="Z_0BD4437E_22A9_4FBD_A5E2_5BE85718F571_.wvu.PrintTitles" localSheetId="0" hidden="1">'Анализ бюджета'!$4:$5</definedName>
    <definedName name="Z_0C520A02_E04D_4239_829B_D09BBD6B73A5_.wvu.PrintArea" localSheetId="0" hidden="1">'Анализ бюджета'!$A$1:$L$226</definedName>
    <definedName name="Z_0C520A02_E04D_4239_829B_D09BBD6B73A5_.wvu.PrintTitles" localSheetId="0" hidden="1">'Анализ бюджета'!$4:$5</definedName>
    <definedName name="Z_0C520A02_E04D_4239_829B_D09BBD6B73A5_.wvu.Rows" localSheetId="0" hidden="1"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definedName>
    <definedName name="Z_10971261_6A6B_11D7_802E_0050224027E0_.wvu.PrintArea" localSheetId="0" hidden="1">'Анализ бюджета'!$A$1:$K$230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бюджета'!$A$1:$K$231</definedName>
    <definedName name="Z_24A27F03_1973_491C_B5BB_96E92A647E6D_.wvu.PrintArea" localSheetId="0" hidden="1">'Анализ бюджета'!$A$1:$L$226</definedName>
    <definedName name="Z_24A27F03_1973_491C_B5BB_96E92A647E6D_.wvu.PrintTitles" localSheetId="0" hidden="1">'Анализ бюджета'!$4:$5</definedName>
    <definedName name="Z_24A27F03_1973_491C_B5BB_96E92A647E6D_.wvu.Rows" localSheetId="0" hidden="1"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definedName>
    <definedName name="Z_4F278C51_CC0C_4908_B19B_FD853FE30C23_.wvu.PrintArea" localSheetId="0" hidden="1">'Анализ бюджета'!$A$1:$K$230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5470FB45_3E1B_4EAD_922B_BC6978B055FF_.wvu.PrintArea" localSheetId="0" hidden="1">'Анализ бюджета'!$A$1:$L$226</definedName>
    <definedName name="Z_5470FB45_3E1B_4EAD_922B_BC6978B055FF_.wvu.PrintTitles" localSheetId="0" hidden="1">'Анализ бюджета'!$4:$5</definedName>
    <definedName name="Z_5470FB45_3E1B_4EAD_922B_BC6978B055FF_.wvu.Rows" localSheetId="0" hidden="1"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definedName>
    <definedName name="Z_6B5A71DB_8104_43F2_BE21_9362D50D2638_.wvu.PrintArea" localSheetId="0" hidden="1">'Анализ бюджета'!$A$1:$L$231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бюджета'!$48:$49,'Анализ бюджета'!$175:$175</definedName>
    <definedName name="Z_735893B7_5E6F_4E87_8F79_7422E435EC59_.wvu.PrintArea" localSheetId="0" hidden="1">'Анализ бюджета'!$A$1:$K$233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бюджета'!$A$2:$K$53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бюджета'!$A$1:$L$231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бюджета'!$48:$49,'Анализ бюджета'!#REF!,'Анализ бюджета'!$175:$175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бюджета'!$A$1:$K$233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бюджета'!$A$1:$K$230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бюджета'!$A$1:$L$231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бюджета'!$175:$175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бюджета'!$A$1:$K$230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бюджета'!$A$1:$L$231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бюджета'!$48:$49,'Анализ бюджета'!$175:$175</definedName>
    <definedName name="Z_E64E5F61_FD5E_11DA_AA5B_0004761D6C8E_.wvu.PrintArea" localSheetId="0" hidden="1">'Анализ бюджета'!$A$1:$K$230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бюджета'!$G$52</definedName>
    <definedName name="Всего_расходов_2002">'Анализ бюджета'!#REF!</definedName>
    <definedName name="Всего_расходов_2003">'Анализ бюджета'!$G$159</definedName>
    <definedName name="_xlnm.Print_Titles" localSheetId="0">'Анализ бюджета'!$4:$5</definedName>
    <definedName name="_xlnm.Print_Area" localSheetId="0">'Анализ бюджета'!$A$1:$L$226</definedName>
  </definedNames>
  <calcPr calcId="144525" fullPrecision="0"/>
  <customWorkbookViews>
    <customWorkbookView name="Фирсова - Личное представление" guid="{5470FB45-3E1B-4EAD-922B-BC6978B055FF}" mergeInterval="0" personalView="1" maximized="1" windowWidth="1596" windowHeight="661" activeSheetId="1"/>
    <customWorkbookView name="Лена - Личное представление" guid="{0C520A02-E04D-4239-829B-D09BBD6B73A5}" mergeInterval="0" personalView="1" maximized="1" xWindow="1" yWindow="1" windowWidth="1276" windowHeight="790" activeSheetId="1"/>
    <customWorkbookView name="Пользователь Windows - Личное представление" guid="{24A27F03-1973-491C-B5BB-96E92A647E6D}" mergeInterval="0" personalView="1" maximized="1" xWindow="1" yWindow="1" windowWidth="1276" windowHeight="794" activeSheetId="1"/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H40" i="1" l="1"/>
  <c r="K115" i="1" l="1"/>
  <c r="K116" i="1"/>
  <c r="K117" i="1"/>
  <c r="K118" i="1"/>
  <c r="G194" i="1"/>
  <c r="E194" i="1"/>
  <c r="G167" i="1"/>
  <c r="E167" i="1"/>
  <c r="D167" i="1"/>
  <c r="G142" i="1"/>
  <c r="G134" i="1" s="1"/>
  <c r="G120" i="1"/>
  <c r="G113" i="1" s="1"/>
  <c r="G105" i="1"/>
  <c r="G102" i="1"/>
  <c r="G88" i="1"/>
  <c r="G86" i="1" s="1"/>
  <c r="G82" i="1"/>
  <c r="G74" i="1"/>
  <c r="G55" i="1"/>
  <c r="J157" i="1"/>
  <c r="E120" i="1"/>
  <c r="E102" i="1"/>
  <c r="E88" i="1"/>
  <c r="D120" i="1"/>
  <c r="K150" i="1"/>
  <c r="J150" i="1"/>
  <c r="L150" i="1"/>
  <c r="J141" i="1"/>
  <c r="K141" i="1"/>
  <c r="L141" i="1"/>
  <c r="D102" i="1"/>
  <c r="D88" i="1"/>
  <c r="E55" i="1"/>
  <c r="F55" i="1"/>
  <c r="D55" i="1"/>
  <c r="I61" i="1"/>
  <c r="I62" i="1"/>
  <c r="I63" i="1"/>
  <c r="J64" i="1"/>
  <c r="K64" i="1"/>
  <c r="L64" i="1"/>
  <c r="L51" i="1"/>
  <c r="L50" i="1" s="1"/>
  <c r="K50" i="1"/>
  <c r="K49" i="1"/>
  <c r="K48" i="1" s="1"/>
  <c r="J51" i="1"/>
  <c r="J50" i="1" s="1"/>
  <c r="J49" i="1"/>
  <c r="J48" i="1" s="1"/>
  <c r="J47" i="1"/>
  <c r="J46" i="1" s="1"/>
  <c r="G81" i="1" l="1"/>
  <c r="G112" i="1"/>
  <c r="D50" i="1"/>
  <c r="E50" i="1"/>
  <c r="F50" i="1"/>
  <c r="G50" i="1"/>
  <c r="C50" i="1"/>
  <c r="G46" i="1"/>
  <c r="F113" i="1" l="1"/>
  <c r="F107" i="1"/>
  <c r="F82" i="1"/>
  <c r="F94" i="1"/>
  <c r="E192" i="1" l="1"/>
  <c r="E191" i="1" s="1"/>
  <c r="E173" i="1"/>
  <c r="E172" i="1" s="1"/>
  <c r="C159" i="1"/>
  <c r="C158" i="1" s="1"/>
  <c r="E159" i="1"/>
  <c r="E158" i="1" s="1"/>
  <c r="G188" i="1"/>
  <c r="I56" i="1"/>
  <c r="I57" i="1"/>
  <c r="I58" i="1"/>
  <c r="I60" i="1"/>
  <c r="I66" i="1"/>
  <c r="I71" i="1"/>
  <c r="I72" i="1"/>
  <c r="I73" i="1"/>
  <c r="I76" i="1"/>
  <c r="I77" i="1"/>
  <c r="I78" i="1"/>
  <c r="I79" i="1"/>
  <c r="I80" i="1"/>
  <c r="I84" i="1"/>
  <c r="I85" i="1"/>
  <c r="I88" i="1"/>
  <c r="I89" i="1"/>
  <c r="I90" i="1"/>
  <c r="I91" i="1"/>
  <c r="I92" i="1"/>
  <c r="I95" i="1"/>
  <c r="I96" i="1"/>
  <c r="I98" i="1"/>
  <c r="I99" i="1"/>
  <c r="I101" i="1"/>
  <c r="I102" i="1"/>
  <c r="I107" i="1"/>
  <c r="I108" i="1"/>
  <c r="I109" i="1"/>
  <c r="I111" i="1"/>
  <c r="I117" i="1"/>
  <c r="I120" i="1"/>
  <c r="I122" i="1"/>
  <c r="I123" i="1"/>
  <c r="I124" i="1"/>
  <c r="I126" i="1"/>
  <c r="I131" i="1"/>
  <c r="I132" i="1"/>
  <c r="I133" i="1"/>
  <c r="I137" i="1"/>
  <c r="I138" i="1"/>
  <c r="I139" i="1"/>
  <c r="I140" i="1"/>
  <c r="I143" i="1"/>
  <c r="I144" i="1"/>
  <c r="I146" i="1"/>
  <c r="I147" i="1"/>
  <c r="I149" i="1"/>
  <c r="I152" i="1"/>
  <c r="I153" i="1"/>
  <c r="I155" i="1"/>
  <c r="I156" i="1"/>
  <c r="I157" i="1"/>
  <c r="I160" i="1"/>
  <c r="I161" i="1"/>
  <c r="I163" i="1"/>
  <c r="I164" i="1"/>
  <c r="I165" i="1"/>
  <c r="I167" i="1"/>
  <c r="I168" i="1"/>
  <c r="I169" i="1"/>
  <c r="I170" i="1"/>
  <c r="I174" i="1"/>
  <c r="I175" i="1"/>
  <c r="I176" i="1"/>
  <c r="I178" i="1"/>
  <c r="I179" i="1"/>
  <c r="I180" i="1"/>
  <c r="I182" i="1"/>
  <c r="I183" i="1"/>
  <c r="I184" i="1"/>
  <c r="I185" i="1"/>
  <c r="I187" i="1"/>
  <c r="I189" i="1"/>
  <c r="I190" i="1"/>
  <c r="I193" i="1"/>
  <c r="I194" i="1"/>
  <c r="I196" i="1"/>
  <c r="I197" i="1"/>
  <c r="I198" i="1"/>
  <c r="I200" i="1"/>
  <c r="I201" i="1"/>
  <c r="I202" i="1"/>
  <c r="I203" i="1"/>
  <c r="I204" i="1"/>
  <c r="I206" i="1"/>
  <c r="I208" i="1"/>
  <c r="E207" i="1"/>
  <c r="E205" i="1"/>
  <c r="E188" i="1"/>
  <c r="F151" i="1"/>
  <c r="I151" i="1"/>
  <c r="D151" i="1"/>
  <c r="E142" i="1"/>
  <c r="E134" i="1" s="1"/>
  <c r="E113" i="1"/>
  <c r="I113" i="1" s="1"/>
  <c r="E105" i="1"/>
  <c r="I105" i="1" s="1"/>
  <c r="D105" i="1"/>
  <c r="I94" i="1"/>
  <c r="E86" i="1"/>
  <c r="E82" i="1"/>
  <c r="E74" i="1"/>
  <c r="F105" i="1"/>
  <c r="D119" i="1"/>
  <c r="D86" i="1"/>
  <c r="C105" i="1"/>
  <c r="D94" i="1"/>
  <c r="D82" i="1"/>
  <c r="I134" i="1" l="1"/>
  <c r="I82" i="1"/>
  <c r="I142" i="1"/>
  <c r="I119" i="1"/>
  <c r="I188" i="1"/>
  <c r="E81" i="1"/>
  <c r="D81" i="1"/>
  <c r="C192" i="1"/>
  <c r="C191" i="1" s="1"/>
  <c r="C119" i="1"/>
  <c r="C94" i="1"/>
  <c r="C55" i="1"/>
  <c r="E112" i="1" l="1"/>
  <c r="E209" i="1" s="1"/>
  <c r="I215" i="1"/>
  <c r="I216" i="1"/>
  <c r="E217" i="1"/>
  <c r="E214" i="1"/>
  <c r="I10" i="1"/>
  <c r="I12" i="1"/>
  <c r="I15" i="1"/>
  <c r="I18" i="1"/>
  <c r="I20" i="1"/>
  <c r="I21" i="1"/>
  <c r="I24" i="1"/>
  <c r="I25" i="1"/>
  <c r="I26" i="1"/>
  <c r="I28" i="1"/>
  <c r="I30" i="1"/>
  <c r="I32" i="1"/>
  <c r="I34" i="1"/>
  <c r="I36" i="1"/>
  <c r="I39" i="1"/>
  <c r="I42" i="1"/>
  <c r="I47" i="1"/>
  <c r="E48" i="1"/>
  <c r="E46" i="1"/>
  <c r="E43" i="1"/>
  <c r="E41" i="1"/>
  <c r="E33" i="1"/>
  <c r="E29" i="1"/>
  <c r="E23" i="1"/>
  <c r="E19" i="1"/>
  <c r="E17" i="1"/>
  <c r="E14" i="1"/>
  <c r="E13" i="1" s="1"/>
  <c r="E11" i="1"/>
  <c r="E9" i="1"/>
  <c r="E8" i="1" s="1"/>
  <c r="E213" i="1" l="1"/>
  <c r="E40" i="1"/>
  <c r="E22" i="1"/>
  <c r="E16" i="1"/>
  <c r="E7" i="1" l="1"/>
  <c r="E6" i="1" s="1"/>
  <c r="I31" i="1"/>
  <c r="I27" i="1"/>
  <c r="C27" i="1"/>
  <c r="E52" i="1" l="1"/>
  <c r="K47" i="1"/>
  <c r="K45" i="1"/>
  <c r="K44" i="1"/>
  <c r="K42" i="1"/>
  <c r="E211" i="1" l="1"/>
  <c r="G159" i="1"/>
  <c r="K153" i="1"/>
  <c r="K124" i="1"/>
  <c r="D142" i="1"/>
  <c r="D134" i="1" s="1"/>
  <c r="D122" i="1"/>
  <c r="F122" i="1"/>
  <c r="F86" i="1"/>
  <c r="C82" i="1"/>
  <c r="I159" i="1" l="1"/>
  <c r="G158" i="1"/>
  <c r="I158" i="1" s="1"/>
  <c r="K36" i="1"/>
  <c r="L36" i="1"/>
  <c r="J36" i="1"/>
  <c r="D33" i="1"/>
  <c r="F33" i="1"/>
  <c r="G33" i="1"/>
  <c r="C33" i="1"/>
  <c r="L127" i="1" l="1"/>
  <c r="J127" i="1"/>
  <c r="J104" i="1"/>
  <c r="L104" i="1"/>
  <c r="C48" i="1" l="1"/>
  <c r="D48" i="1"/>
  <c r="F48" i="1"/>
  <c r="G48" i="1"/>
  <c r="C46" i="1"/>
  <c r="D46" i="1"/>
  <c r="F46" i="1"/>
  <c r="L48" i="1" l="1"/>
  <c r="F142" i="1"/>
  <c r="F134" i="1" s="1"/>
  <c r="K46" i="1" l="1"/>
  <c r="I46" i="1"/>
  <c r="K131" i="1"/>
  <c r="K132" i="1"/>
  <c r="K133" i="1"/>
  <c r="J131" i="1"/>
  <c r="J132" i="1"/>
  <c r="J133" i="1"/>
  <c r="K139" i="1"/>
  <c r="K140" i="1"/>
  <c r="L136" i="1"/>
  <c r="K136" i="1"/>
  <c r="J136" i="1"/>
  <c r="L117" i="1"/>
  <c r="J117" i="1"/>
  <c r="J45" i="1"/>
  <c r="F43" i="1" l="1"/>
  <c r="G43" i="1"/>
  <c r="D43" i="1"/>
  <c r="L44" i="1"/>
  <c r="J44" i="1"/>
  <c r="J43" i="1" l="1"/>
  <c r="I43" i="1"/>
  <c r="K43" i="1"/>
  <c r="I55" i="1"/>
  <c r="D188" i="1"/>
  <c r="C43" i="1"/>
  <c r="D17" i="1"/>
  <c r="C151" i="1" l="1"/>
  <c r="L124" i="1"/>
  <c r="J124" i="1"/>
  <c r="K122" i="1"/>
  <c r="J122" i="1"/>
  <c r="L122" i="1"/>
  <c r="D113" i="1"/>
  <c r="C122" i="1"/>
  <c r="C120" i="1" s="1"/>
  <c r="C113" i="1" s="1"/>
  <c r="F159" i="1"/>
  <c r="F158" i="1" s="1"/>
  <c r="I86" i="1" l="1"/>
  <c r="L161" i="1" l="1"/>
  <c r="K161" i="1"/>
  <c r="J161" i="1"/>
  <c r="K61" i="1"/>
  <c r="K62" i="1"/>
  <c r="K63" i="1"/>
  <c r="L61" i="1"/>
  <c r="L62" i="1"/>
  <c r="L63" i="1"/>
  <c r="J61" i="1"/>
  <c r="J62" i="1"/>
  <c r="J63" i="1"/>
  <c r="F112" i="1"/>
  <c r="D112" i="1"/>
  <c r="I112" i="1" l="1"/>
  <c r="K31" i="1"/>
  <c r="L35" i="1"/>
  <c r="K35" i="1"/>
  <c r="J35" i="1"/>
  <c r="L116" i="1" l="1"/>
  <c r="J116" i="1"/>
  <c r="J130" i="1" l="1"/>
  <c r="L130" i="1"/>
  <c r="F214" i="1" l="1"/>
  <c r="D214" i="1"/>
  <c r="F37" i="1" l="1"/>
  <c r="L28" i="1"/>
  <c r="J28" i="1"/>
  <c r="D159" i="1" l="1"/>
  <c r="D158" i="1" s="1"/>
  <c r="C142" i="1"/>
  <c r="C134" i="1" s="1"/>
  <c r="L194" i="1" l="1"/>
  <c r="K194" i="1"/>
  <c r="J194" i="1"/>
  <c r="F192" i="1"/>
  <c r="F191" i="1" s="1"/>
  <c r="G192" i="1"/>
  <c r="D173" i="1"/>
  <c r="D172" i="1" s="1"/>
  <c r="F173" i="1"/>
  <c r="F172" i="1" s="1"/>
  <c r="G173" i="1"/>
  <c r="I173" i="1" l="1"/>
  <c r="G172" i="1"/>
  <c r="I172" i="1" s="1"/>
  <c r="I192" i="1"/>
  <c r="G191" i="1"/>
  <c r="I191" i="1" s="1"/>
  <c r="L176" i="1"/>
  <c r="K176" i="1"/>
  <c r="J176" i="1"/>
  <c r="L109" i="1" l="1"/>
  <c r="J109" i="1"/>
  <c r="K109" i="1"/>
  <c r="J57" i="1" l="1"/>
  <c r="K34" i="1" l="1"/>
  <c r="K32" i="1"/>
  <c r="K72" i="1"/>
  <c r="K137" i="1"/>
  <c r="L126" i="1"/>
  <c r="K126" i="1"/>
  <c r="J126" i="1"/>
  <c r="D192" i="1" l="1"/>
  <c r="D191" i="1" s="1"/>
  <c r="C173" i="1"/>
  <c r="C172" i="1" s="1"/>
  <c r="K144" i="1"/>
  <c r="L146" i="1"/>
  <c r="L147" i="1"/>
  <c r="L148" i="1"/>
  <c r="L149" i="1"/>
  <c r="L144" i="1"/>
  <c r="K146" i="1"/>
  <c r="K147" i="1"/>
  <c r="K149" i="1"/>
  <c r="J146" i="1"/>
  <c r="J147" i="1"/>
  <c r="J148" i="1"/>
  <c r="J149" i="1"/>
  <c r="J144" i="1"/>
  <c r="L140" i="1"/>
  <c r="J140" i="1"/>
  <c r="L89" i="1" l="1"/>
  <c r="L90" i="1"/>
  <c r="L91" i="1"/>
  <c r="L92" i="1"/>
  <c r="L98" i="1"/>
  <c r="L99" i="1"/>
  <c r="L100" i="1"/>
  <c r="L101" i="1"/>
  <c r="L96" i="1"/>
  <c r="K89" i="1"/>
  <c r="K90" i="1"/>
  <c r="K91" i="1"/>
  <c r="K92" i="1"/>
  <c r="K98" i="1"/>
  <c r="K99" i="1"/>
  <c r="K100" i="1"/>
  <c r="K101" i="1"/>
  <c r="K96" i="1"/>
  <c r="J89" i="1"/>
  <c r="J90" i="1"/>
  <c r="J91" i="1"/>
  <c r="J92" i="1"/>
  <c r="J98" i="1"/>
  <c r="J99" i="1"/>
  <c r="J100" i="1"/>
  <c r="J101" i="1"/>
  <c r="J96" i="1"/>
  <c r="J95" i="1" l="1"/>
  <c r="C86" i="1"/>
  <c r="K138" i="1"/>
  <c r="L142" i="1"/>
  <c r="J142" i="1"/>
  <c r="K142" i="1"/>
  <c r="L123" i="1"/>
  <c r="K123" i="1"/>
  <c r="J123" i="1"/>
  <c r="K95" i="1"/>
  <c r="L95" i="1"/>
  <c r="L143" i="1"/>
  <c r="K143" i="1"/>
  <c r="J143" i="1"/>
  <c r="G217" i="1"/>
  <c r="I217" i="1" s="1"/>
  <c r="G214" i="1"/>
  <c r="I214" i="1" s="1"/>
  <c r="L94" i="1" l="1"/>
  <c r="K94" i="1"/>
  <c r="J94" i="1"/>
  <c r="L71" i="1"/>
  <c r="F226" i="1"/>
  <c r="F224" i="1"/>
  <c r="F223" i="1"/>
  <c r="F222" i="1"/>
  <c r="F221" i="1"/>
  <c r="F217" i="1"/>
  <c r="F213" i="1" s="1"/>
  <c r="F207" i="1"/>
  <c r="F205" i="1"/>
  <c r="F188" i="1"/>
  <c r="F81" i="1"/>
  <c r="F74" i="1"/>
  <c r="F41" i="1"/>
  <c r="F29" i="1"/>
  <c r="F23" i="1"/>
  <c r="F19" i="1"/>
  <c r="F17" i="1"/>
  <c r="F14" i="1"/>
  <c r="F13" i="1" s="1"/>
  <c r="F11" i="1"/>
  <c r="F9" i="1"/>
  <c r="F8" i="1" s="1"/>
  <c r="L153" i="1"/>
  <c r="J153" i="1"/>
  <c r="J187" i="1"/>
  <c r="K187" i="1"/>
  <c r="L187" i="1"/>
  <c r="F209" i="1" l="1"/>
  <c r="F22" i="1"/>
  <c r="F40" i="1"/>
  <c r="F16" i="1"/>
  <c r="F7" i="1" s="1"/>
  <c r="F6" i="1" l="1"/>
  <c r="F52" i="1" s="1"/>
  <c r="F211" i="1" s="1"/>
  <c r="L128" i="1"/>
  <c r="K128" i="1"/>
  <c r="J128" i="1"/>
  <c r="L120" i="1"/>
  <c r="K120" i="1"/>
  <c r="J120" i="1"/>
  <c r="L181" i="1"/>
  <c r="L182" i="1"/>
  <c r="L179" i="1"/>
  <c r="K181" i="1"/>
  <c r="K182" i="1"/>
  <c r="K179" i="1"/>
  <c r="J181" i="1"/>
  <c r="J182" i="1"/>
  <c r="J179" i="1"/>
  <c r="L185" i="1"/>
  <c r="K185" i="1"/>
  <c r="J185" i="1"/>
  <c r="L203" i="1" l="1"/>
  <c r="K203" i="1"/>
  <c r="J203" i="1"/>
  <c r="J199" i="1"/>
  <c r="J200" i="1"/>
  <c r="K199" i="1"/>
  <c r="K200" i="1"/>
  <c r="L199" i="1"/>
  <c r="L200" i="1"/>
  <c r="L197" i="1"/>
  <c r="K197" i="1"/>
  <c r="J197" i="1"/>
  <c r="K167" i="1"/>
  <c r="J166" i="1"/>
  <c r="J164" i="1"/>
  <c r="J163" i="1"/>
  <c r="L170" i="1"/>
  <c r="K170" i="1"/>
  <c r="J170" i="1"/>
  <c r="J167" i="1"/>
  <c r="K166" i="1"/>
  <c r="L166" i="1"/>
  <c r="L167" i="1"/>
  <c r="L164" i="1"/>
  <c r="K164" i="1"/>
  <c r="L160" i="1"/>
  <c r="J160" i="1"/>
  <c r="D37" i="1"/>
  <c r="G37" i="1"/>
  <c r="C37" i="1"/>
  <c r="L39" i="1"/>
  <c r="J39" i="1"/>
  <c r="C14" i="1"/>
  <c r="H219" i="1"/>
  <c r="G222" i="1"/>
  <c r="D222" i="1"/>
  <c r="C222" i="1"/>
  <c r="C214" i="1"/>
  <c r="G221" i="1"/>
  <c r="C223" i="1"/>
  <c r="D223" i="1"/>
  <c r="G223" i="1"/>
  <c r="K12" i="1"/>
  <c r="J12" i="1"/>
  <c r="L12" i="1"/>
  <c r="L15" i="1"/>
  <c r="L18" i="1"/>
  <c r="L20" i="1"/>
  <c r="L21" i="1"/>
  <c r="L24" i="1"/>
  <c r="L25" i="1"/>
  <c r="L26" i="1"/>
  <c r="L27" i="1"/>
  <c r="L30" i="1"/>
  <c r="L31" i="1"/>
  <c r="L32" i="1"/>
  <c r="L34" i="1"/>
  <c r="L38" i="1"/>
  <c r="L42" i="1"/>
  <c r="L45" i="1"/>
  <c r="L47" i="1"/>
  <c r="L49" i="1"/>
  <c r="D41" i="1"/>
  <c r="G41" i="1"/>
  <c r="K33" i="1"/>
  <c r="D29" i="1"/>
  <c r="G29" i="1"/>
  <c r="I29" i="1" s="1"/>
  <c r="D23" i="1"/>
  <c r="G23" i="1"/>
  <c r="I23" i="1" s="1"/>
  <c r="D19" i="1"/>
  <c r="G19" i="1"/>
  <c r="I19" i="1" s="1"/>
  <c r="G17" i="1"/>
  <c r="I17" i="1" s="1"/>
  <c r="D14" i="1"/>
  <c r="D13" i="1" s="1"/>
  <c r="G14" i="1"/>
  <c r="I14" i="1" s="1"/>
  <c r="D11" i="1"/>
  <c r="G11" i="1"/>
  <c r="I11" i="1" s="1"/>
  <c r="D9" i="1"/>
  <c r="D8" i="1" s="1"/>
  <c r="G9" i="1"/>
  <c r="I9" i="1" s="1"/>
  <c r="I41" i="1" l="1"/>
  <c r="G40" i="1"/>
  <c r="L14" i="1"/>
  <c r="G8" i="1"/>
  <c r="I8" i="1" s="1"/>
  <c r="L9" i="1"/>
  <c r="L8" i="1" s="1"/>
  <c r="G13" i="1"/>
  <c r="I13" i="1" s="1"/>
  <c r="L11" i="1"/>
  <c r="G16" i="1"/>
  <c r="I16" i="1" s="1"/>
  <c r="L17" i="1"/>
  <c r="L41" i="1"/>
  <c r="G22" i="1"/>
  <c r="I22" i="1" s="1"/>
  <c r="L33" i="1"/>
  <c r="L29" i="1"/>
  <c r="L23" i="1"/>
  <c r="L19" i="1"/>
  <c r="K11" i="1"/>
  <c r="D22" i="1"/>
  <c r="D16" i="1"/>
  <c r="D7" i="1" s="1"/>
  <c r="J11" i="1"/>
  <c r="C9" i="1"/>
  <c r="C29" i="1"/>
  <c r="C23" i="1"/>
  <c r="C11" i="1"/>
  <c r="D74" i="1"/>
  <c r="I74" i="1"/>
  <c r="C74" i="1"/>
  <c r="L208" i="1"/>
  <c r="K208" i="1"/>
  <c r="J208" i="1"/>
  <c r="G207" i="1"/>
  <c r="I207" i="1" s="1"/>
  <c r="D207" i="1"/>
  <c r="C207" i="1"/>
  <c r="L16" i="1" l="1"/>
  <c r="L13" i="1"/>
  <c r="G7" i="1"/>
  <c r="I7" i="1" s="1"/>
  <c r="D6" i="1"/>
  <c r="L207" i="1"/>
  <c r="K207" i="1"/>
  <c r="J207" i="1"/>
  <c r="L152" i="1"/>
  <c r="K152" i="1"/>
  <c r="J152" i="1"/>
  <c r="C112" i="1"/>
  <c r="L133" i="1"/>
  <c r="L131" i="1"/>
  <c r="L129" i="1"/>
  <c r="J129" i="1"/>
  <c r="L119" i="1"/>
  <c r="K119" i="1"/>
  <c r="J119" i="1"/>
  <c r="L118" i="1"/>
  <c r="J118" i="1"/>
  <c r="L108" i="1"/>
  <c r="K108" i="1"/>
  <c r="J108" i="1"/>
  <c r="L10" i="1"/>
  <c r="L58" i="1"/>
  <c r="L57" i="1"/>
  <c r="L56" i="1"/>
  <c r="K25" i="1"/>
  <c r="J25" i="1"/>
  <c r="G6" i="1" l="1"/>
  <c r="I6" i="1" s="1"/>
  <c r="L7" i="1"/>
  <c r="K112" i="1"/>
  <c r="L46" i="1"/>
  <c r="L37" i="1"/>
  <c r="C81" i="1"/>
  <c r="L22" i="1" l="1"/>
  <c r="L156" i="1"/>
  <c r="K156" i="1"/>
  <c r="J156" i="1"/>
  <c r="L85" i="1"/>
  <c r="K85" i="1"/>
  <c r="J85" i="1"/>
  <c r="J32" i="1"/>
  <c r="L6" i="1" l="1"/>
  <c r="J34" i="1"/>
  <c r="J38" i="1"/>
  <c r="L43" i="1"/>
  <c r="K9" i="1"/>
  <c r="K10" i="1"/>
  <c r="K15" i="1"/>
  <c r="K18" i="1"/>
  <c r="K20" i="1"/>
  <c r="K21" i="1"/>
  <c r="K24" i="1"/>
  <c r="K26" i="1"/>
  <c r="K27" i="1"/>
  <c r="K30" i="1"/>
  <c r="J9" i="1"/>
  <c r="J10" i="1"/>
  <c r="J15" i="1"/>
  <c r="J18" i="1"/>
  <c r="J20" i="1"/>
  <c r="J21" i="1"/>
  <c r="J24" i="1"/>
  <c r="J26" i="1"/>
  <c r="J27" i="1"/>
  <c r="J30" i="1"/>
  <c r="J31" i="1"/>
  <c r="J42" i="1"/>
  <c r="D40" i="1"/>
  <c r="C41" i="1"/>
  <c r="C19" i="1"/>
  <c r="C17" i="1"/>
  <c r="C13" i="1"/>
  <c r="C8" i="1"/>
  <c r="D52" i="1" l="1"/>
  <c r="C40" i="1"/>
  <c r="I40" i="1"/>
  <c r="C22" i="1"/>
  <c r="J33" i="1"/>
  <c r="J37" i="1"/>
  <c r="K14" i="1"/>
  <c r="K8" i="1"/>
  <c r="K13" i="1"/>
  <c r="K17" i="1"/>
  <c r="K19" i="1"/>
  <c r="K23" i="1"/>
  <c r="K29" i="1"/>
  <c r="K41" i="1"/>
  <c r="J41" i="1"/>
  <c r="J29" i="1"/>
  <c r="J13" i="1"/>
  <c r="J23" i="1"/>
  <c r="J19" i="1"/>
  <c r="J17" i="1"/>
  <c r="J14" i="1"/>
  <c r="J8" i="1"/>
  <c r="C16" i="1"/>
  <c r="C7" i="1" s="1"/>
  <c r="L40" i="1" l="1"/>
  <c r="G52" i="1"/>
  <c r="C6" i="1"/>
  <c r="C52" i="1" s="1"/>
  <c r="K40" i="1"/>
  <c r="J40" i="1"/>
  <c r="K22" i="1"/>
  <c r="J22" i="1"/>
  <c r="K16" i="1"/>
  <c r="J16" i="1"/>
  <c r="H51" i="1" l="1"/>
  <c r="H50" i="1" s="1"/>
  <c r="H46" i="1"/>
  <c r="H36" i="1"/>
  <c r="I52" i="1"/>
  <c r="H48" i="1"/>
  <c r="H44" i="1"/>
  <c r="H38" i="1"/>
  <c r="H39" i="1"/>
  <c r="H47" i="1"/>
  <c r="H9" i="1"/>
  <c r="H52" i="1"/>
  <c r="H12" i="1"/>
  <c r="H35" i="1"/>
  <c r="H11" i="1"/>
  <c r="L52" i="1"/>
  <c r="H28" i="1"/>
  <c r="K6" i="1"/>
  <c r="K7" i="1"/>
  <c r="J7" i="1"/>
  <c r="J6" i="1"/>
  <c r="H37" i="1" l="1"/>
  <c r="H32" i="1"/>
  <c r="H25" i="1"/>
  <c r="D221" i="1"/>
  <c r="H34" i="1" l="1"/>
  <c r="H33" i="1"/>
  <c r="H26" i="1"/>
  <c r="H45" i="1"/>
  <c r="H43" i="1" s="1"/>
  <c r="H49" i="1"/>
  <c r="H42" i="1"/>
  <c r="H30" i="1"/>
  <c r="H27" i="1"/>
  <c r="H24" i="1"/>
  <c r="H20" i="1"/>
  <c r="H18" i="1"/>
  <c r="H15" i="1"/>
  <c r="H31" i="1"/>
  <c r="H21" i="1"/>
  <c r="H10" i="1"/>
  <c r="H8" i="1"/>
  <c r="H14" i="1"/>
  <c r="H16" i="1"/>
  <c r="H23" i="1"/>
  <c r="H17" i="1"/>
  <c r="H13" i="1"/>
  <c r="H7" i="1"/>
  <c r="H19" i="1"/>
  <c r="H41" i="1"/>
  <c r="H29" i="1"/>
  <c r="H22" i="1"/>
  <c r="H6" i="1"/>
  <c r="K52" i="1"/>
  <c r="J52" i="1"/>
  <c r="J165" i="1" l="1"/>
  <c r="K165" i="1"/>
  <c r="L165" i="1"/>
  <c r="D224" i="1" l="1"/>
  <c r="G224" i="1"/>
  <c r="D226" i="1"/>
  <c r="G226" i="1"/>
  <c r="L225" i="1"/>
  <c r="K225" i="1"/>
  <c r="J225" i="1"/>
  <c r="L222" i="1"/>
  <c r="K222" i="1"/>
  <c r="J222" i="1"/>
  <c r="C221" i="1"/>
  <c r="C224" i="1"/>
  <c r="C226" i="1"/>
  <c r="L72" i="1"/>
  <c r="L204" i="1"/>
  <c r="K204" i="1"/>
  <c r="J204" i="1"/>
  <c r="L198" i="1"/>
  <c r="K198" i="1"/>
  <c r="J198" i="1"/>
  <c r="L196" i="1"/>
  <c r="K196" i="1"/>
  <c r="J196" i="1"/>
  <c r="L171" i="1"/>
  <c r="K171" i="1"/>
  <c r="J171" i="1"/>
  <c r="L163" i="1"/>
  <c r="K163" i="1"/>
  <c r="L73" i="1"/>
  <c r="K73" i="1"/>
  <c r="J73" i="1"/>
  <c r="K71" i="1"/>
  <c r="J71" i="1"/>
  <c r="J55" i="1" l="1"/>
  <c r="K223" i="1"/>
  <c r="L223" i="1"/>
  <c r="J223" i="1"/>
  <c r="K226" i="1"/>
  <c r="K224" i="1"/>
  <c r="L224" i="1"/>
  <c r="J224" i="1"/>
  <c r="K221" i="1"/>
  <c r="L221" i="1"/>
  <c r="J221" i="1"/>
  <c r="J72" i="1"/>
  <c r="J226" i="1"/>
  <c r="L226" i="1"/>
  <c r="J80" i="1" l="1"/>
  <c r="K80" i="1"/>
  <c r="L80" i="1"/>
  <c r="J86" i="1" l="1"/>
  <c r="J56" i="1"/>
  <c r="K56" i="1"/>
  <c r="K57" i="1"/>
  <c r="J58" i="1"/>
  <c r="K58" i="1"/>
  <c r="J65" i="1"/>
  <c r="L65" i="1"/>
  <c r="J66" i="1"/>
  <c r="K66" i="1"/>
  <c r="L66" i="1"/>
  <c r="J68" i="1"/>
  <c r="K68" i="1"/>
  <c r="L68" i="1"/>
  <c r="J69" i="1"/>
  <c r="K69" i="1"/>
  <c r="L69" i="1"/>
  <c r="J76" i="1"/>
  <c r="K76" i="1"/>
  <c r="L76" i="1"/>
  <c r="J82" i="1"/>
  <c r="K82" i="1"/>
  <c r="L82" i="1"/>
  <c r="J84" i="1"/>
  <c r="K84" i="1"/>
  <c r="L84" i="1"/>
  <c r="K86" i="1"/>
  <c r="L86" i="1"/>
  <c r="J88" i="1"/>
  <c r="K88" i="1"/>
  <c r="L88" i="1"/>
  <c r="J102" i="1"/>
  <c r="K102" i="1"/>
  <c r="L102" i="1"/>
  <c r="J111" i="1"/>
  <c r="K111" i="1"/>
  <c r="L111" i="1"/>
  <c r="J155" i="1"/>
  <c r="L155" i="1"/>
  <c r="K157" i="1"/>
  <c r="L157" i="1"/>
  <c r="J113" i="1"/>
  <c r="K113" i="1"/>
  <c r="L113" i="1"/>
  <c r="J115" i="1"/>
  <c r="L115" i="1"/>
  <c r="J134" i="1"/>
  <c r="K134" i="1"/>
  <c r="L134" i="1"/>
  <c r="J137" i="1"/>
  <c r="L137" i="1"/>
  <c r="J138" i="1"/>
  <c r="L138" i="1"/>
  <c r="J139" i="1"/>
  <c r="L139" i="1"/>
  <c r="J151" i="1"/>
  <c r="K151" i="1"/>
  <c r="L151" i="1"/>
  <c r="K160" i="1"/>
  <c r="J168" i="1"/>
  <c r="K168" i="1"/>
  <c r="L168" i="1"/>
  <c r="J178" i="1"/>
  <c r="K178" i="1"/>
  <c r="L178" i="1"/>
  <c r="J180" i="1"/>
  <c r="K180" i="1"/>
  <c r="L180" i="1"/>
  <c r="J186" i="1"/>
  <c r="K186" i="1"/>
  <c r="L186" i="1"/>
  <c r="J174" i="1"/>
  <c r="K174" i="1"/>
  <c r="L174" i="1"/>
  <c r="J183" i="1"/>
  <c r="K183" i="1"/>
  <c r="L183" i="1"/>
  <c r="J189" i="1"/>
  <c r="K189" i="1"/>
  <c r="L189" i="1"/>
  <c r="J190" i="1"/>
  <c r="L190" i="1"/>
  <c r="J192" i="1"/>
  <c r="K192" i="1"/>
  <c r="L192" i="1"/>
  <c r="J193" i="1"/>
  <c r="K193" i="1"/>
  <c r="L193" i="1"/>
  <c r="J201" i="1"/>
  <c r="K201" i="1"/>
  <c r="L201" i="1"/>
  <c r="J206" i="1"/>
  <c r="K206" i="1"/>
  <c r="L206" i="1"/>
  <c r="J78" i="1"/>
  <c r="K78" i="1"/>
  <c r="L78" i="1"/>
  <c r="J107" i="1"/>
  <c r="K107" i="1"/>
  <c r="L107" i="1"/>
  <c r="J60" i="1"/>
  <c r="K60" i="1"/>
  <c r="L60" i="1"/>
  <c r="C188" i="1"/>
  <c r="D205" i="1"/>
  <c r="D209" i="1" s="1"/>
  <c r="G205" i="1"/>
  <c r="I205" i="1" s="1"/>
  <c r="C205" i="1"/>
  <c r="K172" i="1" l="1"/>
  <c r="J173" i="1"/>
  <c r="K159" i="1"/>
  <c r="L173" i="1"/>
  <c r="J159" i="1"/>
  <c r="K173" i="1"/>
  <c r="L159" i="1"/>
  <c r="L205" i="1"/>
  <c r="J205" i="1"/>
  <c r="L191" i="1"/>
  <c r="J191" i="1"/>
  <c r="L188" i="1"/>
  <c r="J188" i="1"/>
  <c r="L112" i="1"/>
  <c r="J112" i="1"/>
  <c r="L74" i="1"/>
  <c r="J74" i="1"/>
  <c r="K205" i="1"/>
  <c r="K191" i="1"/>
  <c r="K188" i="1"/>
  <c r="K158" i="1"/>
  <c r="K74" i="1"/>
  <c r="J158" i="1" l="1"/>
  <c r="J172" i="1"/>
  <c r="L172" i="1"/>
  <c r="L158" i="1"/>
  <c r="L216" i="1" l="1"/>
  <c r="L215" i="1"/>
  <c r="K215" i="1"/>
  <c r="K216" i="1"/>
  <c r="J215" i="1"/>
  <c r="J216" i="1"/>
  <c r="H218" i="1"/>
  <c r="K55" i="1"/>
  <c r="J214" i="1" l="1"/>
  <c r="L214" i="1"/>
  <c r="L55" i="1"/>
  <c r="J219" i="1" l="1"/>
  <c r="K219" i="1"/>
  <c r="C217" i="1"/>
  <c r="C213" i="1" s="1"/>
  <c r="D217" i="1" l="1"/>
  <c r="D213" i="1" s="1"/>
  <c r="D211" i="1"/>
  <c r="L218" i="1" l="1"/>
  <c r="J218" i="1" l="1"/>
  <c r="L217" i="1" l="1"/>
  <c r="K217" i="1"/>
  <c r="J217" i="1"/>
  <c r="G213" i="1"/>
  <c r="I213" i="1" s="1"/>
  <c r="J213" i="1" l="1"/>
  <c r="H217" i="1"/>
  <c r="K213" i="1"/>
  <c r="H213" i="1"/>
  <c r="L213" i="1"/>
  <c r="J105" i="1" l="1"/>
  <c r="K105" i="1"/>
  <c r="L105" i="1"/>
  <c r="G209" i="1" l="1"/>
  <c r="I81" i="1"/>
  <c r="K81" i="1"/>
  <c r="L81" i="1"/>
  <c r="J81" i="1"/>
  <c r="J209" i="1" s="1"/>
  <c r="H141" i="1" l="1"/>
  <c r="H150" i="1"/>
  <c r="I209" i="1"/>
  <c r="H64" i="1"/>
  <c r="H104" i="1"/>
  <c r="H136" i="1"/>
  <c r="H127" i="1"/>
  <c r="H117" i="1"/>
  <c r="H156" i="1"/>
  <c r="H221" i="1"/>
  <c r="H226" i="1"/>
  <c r="K209" i="1"/>
  <c r="H222" i="1"/>
  <c r="H203" i="1"/>
  <c r="H201" i="1"/>
  <c r="H124" i="1"/>
  <c r="L209" i="1"/>
  <c r="L219" i="1" s="1"/>
  <c r="H107" i="1"/>
  <c r="H138" i="1"/>
  <c r="H178" i="1"/>
  <c r="H174" i="1"/>
  <c r="H189" i="1"/>
  <c r="H223" i="1"/>
  <c r="H185" i="1"/>
  <c r="H183" i="1"/>
  <c r="H224" i="1"/>
  <c r="H153" i="1"/>
  <c r="H225" i="1"/>
  <c r="H142" i="1"/>
  <c r="H126" i="1"/>
  <c r="H146" i="1"/>
  <c r="H149" i="1"/>
  <c r="H148" i="1"/>
  <c r="H140" i="1"/>
  <c r="H91" i="1"/>
  <c r="H98" i="1"/>
  <c r="H101" i="1"/>
  <c r="H92" i="1"/>
  <c r="H100" i="1"/>
  <c r="H187" i="1"/>
  <c r="H128" i="1"/>
  <c r="H181" i="1"/>
  <c r="H182" i="1"/>
  <c r="H179" i="1"/>
  <c r="H197" i="1"/>
  <c r="H200" i="1"/>
  <c r="H167" i="1"/>
  <c r="H166" i="1"/>
  <c r="H207" i="1"/>
  <c r="H133" i="1"/>
  <c r="H71" i="1"/>
  <c r="H196" i="1"/>
  <c r="H120" i="1"/>
  <c r="H170" i="1"/>
  <c r="H164" i="1"/>
  <c r="H208" i="1"/>
  <c r="H152" i="1"/>
  <c r="H131" i="1"/>
  <c r="H119" i="1"/>
  <c r="H129" i="1"/>
  <c r="H85" i="1"/>
  <c r="H72" i="1"/>
  <c r="H171" i="1"/>
  <c r="H80" i="1"/>
  <c r="H163" i="1"/>
  <c r="H56" i="1"/>
  <c r="H58" i="1"/>
  <c r="H66" i="1"/>
  <c r="H69" i="1"/>
  <c r="H82" i="1"/>
  <c r="H86" i="1"/>
  <c r="H102" i="1"/>
  <c r="H155" i="1"/>
  <c r="H113" i="1"/>
  <c r="H134" i="1"/>
  <c r="H139" i="1"/>
  <c r="H159" i="1"/>
  <c r="H168" i="1"/>
  <c r="H180" i="1"/>
  <c r="H173" i="1"/>
  <c r="H78" i="1"/>
  <c r="H191" i="1"/>
  <c r="H112" i="1"/>
  <c r="G211" i="1"/>
  <c r="I211" i="1" s="1"/>
  <c r="H105" i="1"/>
  <c r="H62" i="1"/>
  <c r="H63" i="1"/>
  <c r="H116" i="1"/>
  <c r="H109" i="1"/>
  <c r="H108" i="1"/>
  <c r="H118" i="1"/>
  <c r="H73" i="1"/>
  <c r="H198" i="1"/>
  <c r="H204" i="1"/>
  <c r="H122" i="1"/>
  <c r="H161" i="1"/>
  <c r="H61" i="1"/>
  <c r="H130" i="1"/>
  <c r="H194" i="1"/>
  <c r="H176" i="1"/>
  <c r="H94" i="1"/>
  <c r="H209" i="1"/>
  <c r="H123" i="1"/>
  <c r="H143" i="1"/>
  <c r="H147" i="1"/>
  <c r="H144" i="1"/>
  <c r="H89" i="1"/>
  <c r="H95" i="1"/>
  <c r="H99" i="1"/>
  <c r="H90" i="1"/>
  <c r="H96" i="1"/>
  <c r="H175" i="1"/>
  <c r="H199" i="1"/>
  <c r="H165" i="1"/>
  <c r="H190" i="1"/>
  <c r="H193" i="1"/>
  <c r="H206" i="1"/>
  <c r="H205" i="1"/>
  <c r="H188" i="1"/>
  <c r="H158" i="1"/>
  <c r="H60" i="1"/>
  <c r="H172" i="1"/>
  <c r="H74" i="1"/>
  <c r="H55" i="1"/>
  <c r="H57" i="1"/>
  <c r="H65" i="1"/>
  <c r="H68" i="1"/>
  <c r="H76" i="1"/>
  <c r="H84" i="1"/>
  <c r="H88" i="1"/>
  <c r="H111" i="1"/>
  <c r="H157" i="1"/>
  <c r="H115" i="1"/>
  <c r="H137" i="1"/>
  <c r="H151" i="1"/>
  <c r="H160" i="1"/>
  <c r="H186" i="1"/>
  <c r="H192" i="1"/>
  <c r="H81" i="1"/>
  <c r="J211" i="1" l="1"/>
  <c r="K211" i="1"/>
  <c r="H211" i="1"/>
  <c r="L211" i="1"/>
  <c r="C209" i="1"/>
  <c r="C211" i="1" s="1"/>
</calcChain>
</file>

<file path=xl/sharedStrings.xml><?xml version="1.0" encoding="utf-8"?>
<sst xmlns="http://schemas.openxmlformats.org/spreadsheetml/2006/main" count="347" uniqueCount="276">
  <si>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</si>
  <si>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</si>
  <si>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</si>
  <si>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</si>
  <si>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</si>
  <si>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</si>
  <si>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</si>
  <si>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</si>
  <si>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</si>
  <si>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</si>
  <si>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</si>
  <si>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</si>
  <si>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</si>
  <si>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</si>
  <si>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</si>
  <si>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</si>
  <si>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</si>
  <si>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</si>
  <si>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</si>
  <si>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</si>
  <si>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</si>
  <si>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</si>
  <si>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</si>
  <si>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</si>
  <si>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</si>
  <si>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</si>
  <si>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</si>
  <si>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</si>
  <si>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</si>
  <si>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</si>
  <si>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</si>
  <si>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</si>
  <si>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</si>
  <si>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</si>
  <si>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</si>
  <si>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</si>
  <si>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</si>
  <si>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</si>
  <si>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</si>
  <si>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</si>
  <si>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</si>
  <si>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</si>
  <si>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</si>
  <si>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</si>
  <si>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</si>
  <si>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</si>
  <si>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</si>
  <si>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</si>
  <si>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</si>
  <si>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</si>
  <si>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</si>
  <si>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</si>
  <si>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</si>
  <si>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</si>
  <si>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</si>
  <si>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</si>
  <si>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</si>
  <si>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</si>
  <si>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</si>
  <si>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</si>
  <si>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</si>
  <si>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</si>
  <si>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</si>
  <si>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</si>
  <si>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</si>
  <si>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</si>
  <si>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</si>
  <si>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</si>
  <si>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</si>
  <si>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</si>
  <si>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</si>
  <si>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</si>
  <si>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</si>
  <si>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</si>
  <si>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</si>
  <si>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</si>
  <si>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</si>
  <si>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</si>
  <si>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</si>
  <si>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</si>
  <si>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</si>
  <si>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</si>
  <si>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</si>
  <si>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</si>
  <si>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</si>
  <si>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</si>
  <si>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</si>
  <si>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</si>
  <si>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</si>
  <si>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</si>
  <si>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</si>
  <si>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</si>
  <si>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</si>
  <si>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</si>
  <si>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</si>
  <si>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</si>
  <si>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</si>
  <si>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</si>
  <si>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</si>
  <si>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</si>
  <si>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</si>
  <si>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</si>
  <si>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</si>
  <si>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</si>
  <si>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</si>
  <si>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</si>
  <si>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</si>
  <si>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</si>
  <si>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</si>
  <si>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</si>
  <si>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</si>
  <si>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</si>
  <si>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</si>
  <si>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</si>
  <si>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</si>
  <si>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</si>
  <si>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</si>
  <si>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</si>
  <si>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</si>
  <si>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</si>
  <si>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</si>
  <si>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</si>
  <si>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</si>
  <si>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</si>
  <si>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</si>
  <si>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</si>
  <si>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</si>
  <si>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</si>
  <si>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</si>
  <si>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</si>
  <si>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</si>
  <si>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</si>
  <si>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</si>
  <si>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</si>
  <si>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</si>
  <si>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</si>
  <si>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</si>
  <si>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</si>
  <si>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</si>
  <si>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</si>
  <si>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</si>
  <si>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</si>
  <si>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</si>
  <si>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</si>
  <si>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</si>
  <si>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</si>
  <si>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</si>
  <si>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</si>
  <si>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</si>
  <si>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</si>
  <si>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</si>
  <si>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</si>
  <si>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</si>
  <si>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</si>
  <si>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</si>
  <si>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</si>
  <si>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</si>
  <si>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</si>
  <si>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</si>
  <si>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</si>
  <si>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</si>
  <si>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</si>
  <si>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</si>
  <si>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</si>
  <si>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</si>
  <si>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</si>
  <si>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</si>
  <si>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</si>
  <si>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</si>
  <si>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</si>
  <si>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</si>
  <si>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</si>
  <si>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</si>
  <si>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</si>
  <si>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</si>
  <si>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</si>
  <si>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</si>
  <si>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</si>
  <si>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</si>
  <si>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</si>
  <si>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</si>
  <si>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</si>
  <si>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</si>
  <si>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</si>
  <si>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</si>
  <si>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</si>
  <si>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</si>
  <si>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</si>
  <si>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</si>
  <si>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</si>
  <si>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</si>
  <si>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</si>
  <si>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</si>
  <si>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</si>
  <si>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</si>
  <si>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</si>
  <si>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</si>
  <si>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</si>
  <si>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</si>
  <si>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</si>
  <si>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</si>
  <si>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</si>
  <si>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</si>
  <si>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</si>
  <si>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</si>
  <si>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</si>
  <si>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</si>
  <si>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</si>
  <si>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</si>
  <si>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</si>
  <si>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</si>
  <si>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</si>
  <si>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</si>
  <si>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</si>
  <si>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</si>
  <si>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</si>
  <si>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3700000000</t>
  </si>
  <si>
    <t>3600000000</t>
  </si>
  <si>
    <t>3500000000</t>
  </si>
  <si>
    <t>612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</si>
  <si>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</si>
  <si>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</si>
  <si>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</si>
  <si>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</si>
  <si>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</si>
  <si>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</si>
  <si>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</si>
  <si>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</si>
  <si>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</si>
  <si>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</si>
  <si>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</si>
  <si>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</si>
  <si>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 xml:space="preserve">119 2 02 49999 13 0000 151 </t>
  </si>
  <si>
    <t>Иные межбюджетные трансферты</t>
  </si>
  <si>
    <t>Межбюджетные трансферты, на реализацию программ в сфере дорожного хозяйтсва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</si>
  <si>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</si>
  <si>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</si>
  <si>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</si>
  <si>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</si>
  <si>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Уд. вес
в 2018 г.</t>
  </si>
  <si>
    <t>119 2 02 45390 13 0000 151</t>
  </si>
  <si>
    <t>6900103500            6900103700</t>
  </si>
  <si>
    <t>611,612</t>
  </si>
  <si>
    <t>6900103400</t>
  </si>
  <si>
    <t>6900102800</t>
  </si>
  <si>
    <t>73002Z0000                 104</t>
  </si>
  <si>
    <t>73002Z0000                    100</t>
  </si>
  <si>
    <t xml:space="preserve"> 4700000000</t>
  </si>
  <si>
    <t>7300207700                                5900207700</t>
  </si>
  <si>
    <t>730031200</t>
  </si>
  <si>
    <t>7100405400               7100411800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</si>
  <si>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</si>
  <si>
    <t>Уточненный  годовой план на 01.07.2018 г.</t>
  </si>
  <si>
    <t>Фактическое
исполнение
на 01.07.2017 г.</t>
  </si>
  <si>
    <t>Фактическое
исполнение
на 01.07.2018 г.</t>
  </si>
  <si>
    <t>Сравнение исполнения на 01.07.2017 и 2018 гг.      (гр.7-гр.6)</t>
  </si>
  <si>
    <t>План 1 полугодия на 01.07.2018 г.</t>
  </si>
  <si>
    <t>Анализ исполнения  бюджета муниципального образования город Энгельс за  1 полугодие 2018 года</t>
  </si>
  <si>
    <t>Процент исполнения плана 1 полугодия</t>
  </si>
  <si>
    <t>000 2 18 05000 00 0000 180</t>
  </si>
  <si>
    <t>119 2 18 05010 13 0000 180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</si>
  <si>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</si>
  <si>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бюджетными учреждениями остатков субсидий прошлых лет</t>
  </si>
  <si>
    <t>2630003300</t>
  </si>
  <si>
    <t>- расходы на подготовку и проведение выборов в органы местного самоуправления</t>
  </si>
  <si>
    <t xml:space="preserve"> - ремонт автомобильных дорог общего пользования за счет средств федерального бюджета и областного дорожного фонда </t>
  </si>
  <si>
    <t>4600000000                     4700000000</t>
  </si>
  <si>
    <t>4600000000           4700000000           71005Z0000-243</t>
  </si>
  <si>
    <t>71 0 07 Z0000</t>
  </si>
  <si>
    <t>- выполнение работ по рекультивации земель городского поселения</t>
  </si>
  <si>
    <t>8300000000</t>
  </si>
  <si>
    <t>ВЦП "Устройство детских, спортивных площадок, установка малых архитектурных форм на территории муниципального образования город Энгельс Энгельсского муниципального района Саратовской области в 2018-2020 годах"</t>
  </si>
  <si>
    <t>- капитальный ремонт жилого фонда за счет средств  бюджета, обследование жилых помещений на пригодность для проживания</t>
  </si>
  <si>
    <t xml:space="preserve">- Муниципальная программа "Молодежь муниципального образования город Энгельс Энгельсского муниципального района Саратовской области" </t>
  </si>
  <si>
    <t xml:space="preserve"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</si>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</sst>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</xf>
    <xf numFmtId="165" fontId="8" fillId="6" borderId="2" xfId="3" applyNumberFormat="1" applyFont="1" applyFill="1" applyBorder="1" applyAlignment="1">
      <alignment vertical="center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" fontId="8" fillId="8" borderId="1" xfId="3" applyNumberFormat="1" applyFont="1" applyFill="1" applyBorder="1" applyAlignment="1">
      <alignment horizontal="right" vertical="center"/>
    </xf>
    <xf numFmtId="2" fontId="9" fillId="8" borderId="1" xfId="3" applyNumberFormat="1" applyFont="1" applyFill="1" applyBorder="1" applyAlignment="1">
      <alignment horizontal="right" vertical="center"/>
    </xf>
    <xf numFmtId="4" fontId="9" fillId="8" borderId="1" xfId="3" applyNumberFormat="1" applyFont="1" applyFill="1" applyBorder="1" applyAlignment="1">
      <alignment horizontal="right" vertical="center"/>
    </xf>
    <xf numFmtId="167" fontId="8" fillId="8" borderId="1" xfId="3" applyNumberFormat="1" applyFont="1" applyFill="1" applyBorder="1" applyAlignment="1">
      <alignment horizontal="right" vertical="center"/>
    </xf>
    <xf numFmtId="167" fontId="9" fillId="8" borderId="1" xfId="3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>
      <alignment horizontal="right" vertical="center"/>
    </xf>
    <xf numFmtId="167" fontId="9" fillId="2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FC2"/>
      <color rgb="FFB7F9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1.xml"/><Relationship Id="rId18" Type="http://schemas.openxmlformats.org/officeDocument/2006/relationships/revisionLog" Target="revisionLog12.xml"/><Relationship Id="rId26" Type="http://schemas.openxmlformats.org/officeDocument/2006/relationships/revisionLog" Target="revisionLog13.xml"/><Relationship Id="rId39" Type="http://schemas.openxmlformats.org/officeDocument/2006/relationships/revisionLog" Target="revisionLog14.xml"/><Relationship Id="rId3" Type="http://schemas.openxmlformats.org/officeDocument/2006/relationships/revisionLog" Target="revisionLog3.xml"/><Relationship Id="rId21" Type="http://schemas.openxmlformats.org/officeDocument/2006/relationships/revisionLog" Target="revisionLog131.xml"/><Relationship Id="rId34" Type="http://schemas.openxmlformats.org/officeDocument/2006/relationships/revisionLog" Target="revisionLog141.xml"/><Relationship Id="rId42" Type="http://schemas.openxmlformats.org/officeDocument/2006/relationships/revisionLog" Target="revisionLog9.xml"/><Relationship Id="rId47" Type="http://schemas.openxmlformats.org/officeDocument/2006/relationships/revisionLog" Target="revisionLog20.xml"/><Relationship Id="rId7" Type="http://schemas.openxmlformats.org/officeDocument/2006/relationships/revisionLog" Target="revisionLog7.xml"/><Relationship Id="rId12" Type="http://schemas.openxmlformats.org/officeDocument/2006/relationships/revisionLog" Target="revisionLog111.xml"/><Relationship Id="rId17" Type="http://schemas.openxmlformats.org/officeDocument/2006/relationships/revisionLog" Target="revisionLog121.xml"/><Relationship Id="rId25" Type="http://schemas.openxmlformats.org/officeDocument/2006/relationships/revisionLog" Target="revisionLog1411.xml"/><Relationship Id="rId33" Type="http://schemas.openxmlformats.org/officeDocument/2006/relationships/revisionLog" Target="revisionLog15.xml"/><Relationship Id="rId38" Type="http://schemas.openxmlformats.org/officeDocument/2006/relationships/revisionLog" Target="revisionLog16.xml"/><Relationship Id="rId46" Type="http://schemas.openxmlformats.org/officeDocument/2006/relationships/revisionLog" Target="revisionLog10.xml"/><Relationship Id="rId2" Type="http://schemas.openxmlformats.org/officeDocument/2006/relationships/revisionLog" Target="revisionLog2.xml"/><Relationship Id="rId16" Type="http://schemas.openxmlformats.org/officeDocument/2006/relationships/revisionLog" Target="revisionLog1211.xml"/><Relationship Id="rId20" Type="http://schemas.openxmlformats.org/officeDocument/2006/relationships/revisionLog" Target="revisionLog1311.xml"/><Relationship Id="rId29" Type="http://schemas.openxmlformats.org/officeDocument/2006/relationships/revisionLog" Target="revisionLog151.xml"/><Relationship Id="rId41" Type="http://schemas.openxmlformats.org/officeDocument/2006/relationships/revisionLog" Target="revisionLog17.xml"/><Relationship Id="rId1" Type="http://schemas.openxmlformats.org/officeDocument/2006/relationships/revisionLog" Target="revisionLog1111.xml"/><Relationship Id="rId6" Type="http://schemas.openxmlformats.org/officeDocument/2006/relationships/revisionLog" Target="revisionLog6.xml"/><Relationship Id="rId11" Type="http://schemas.openxmlformats.org/officeDocument/2006/relationships/revisionLog" Target="revisionLog12111.xml"/><Relationship Id="rId24" Type="http://schemas.openxmlformats.org/officeDocument/2006/relationships/revisionLog" Target="revisionLog14111.xml"/><Relationship Id="rId32" Type="http://schemas.openxmlformats.org/officeDocument/2006/relationships/revisionLog" Target="revisionLog161.xml"/><Relationship Id="rId37" Type="http://schemas.openxmlformats.org/officeDocument/2006/relationships/revisionLog" Target="revisionLog171.xml"/><Relationship Id="rId40" Type="http://schemas.openxmlformats.org/officeDocument/2006/relationships/revisionLog" Target="revisionLog18.xml"/><Relationship Id="rId45" Type="http://schemas.openxmlformats.org/officeDocument/2006/relationships/revisionLog" Target="revisionLog1.xml"/><Relationship Id="rId5" Type="http://schemas.openxmlformats.org/officeDocument/2006/relationships/revisionLog" Target="revisionLog5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41111.xml"/><Relationship Id="rId28" Type="http://schemas.openxmlformats.org/officeDocument/2006/relationships/revisionLog" Target="revisionLog1511.xml"/><Relationship Id="rId36" Type="http://schemas.openxmlformats.org/officeDocument/2006/relationships/revisionLog" Target="revisionLog1711.xml"/><Relationship Id="rId10" Type="http://schemas.openxmlformats.org/officeDocument/2006/relationships/revisionLog" Target="revisionLog121111.xml"/><Relationship Id="rId19" Type="http://schemas.openxmlformats.org/officeDocument/2006/relationships/revisionLog" Target="revisionLog1411111.xml"/><Relationship Id="rId31" Type="http://schemas.openxmlformats.org/officeDocument/2006/relationships/revisionLog" Target="revisionLog1611.xml"/><Relationship Id="rId44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1211111.xml"/><Relationship Id="rId14" Type="http://schemas.openxmlformats.org/officeDocument/2006/relationships/revisionLog" Target="revisionLog131111.xml"/><Relationship Id="rId22" Type="http://schemas.openxmlformats.org/officeDocument/2006/relationships/revisionLog" Target="revisionLog15111.xml"/><Relationship Id="rId27" Type="http://schemas.openxmlformats.org/officeDocument/2006/relationships/revisionLog" Target="revisionLog16111.xml"/><Relationship Id="rId30" Type="http://schemas.openxmlformats.org/officeDocument/2006/relationships/revisionLog" Target="revisionLog17111.xml"/><Relationship Id="rId35" Type="http://schemas.openxmlformats.org/officeDocument/2006/relationships/revisionLog" Target="revisionLog181.xml"/><Relationship Id="rId43" Type="http://schemas.openxmlformats.org/officeDocument/2006/relationships/revisionLog" Target="revisionLog19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EFC3E2-D3F0-4294-BC23-B7A42F484D72}" diskRevisions="1" revisionId="568" version="41">
  <header guid="{3E9EDA0A-C94E-4FB2-AD59-A80314AB8E97}" dateTime="2018-06-29T15:23:32" maxSheetId="2" userName="Лена" r:id="rId1">
    <sheetIdMap count="1">
      <sheetId val="1"/>
    </sheetIdMap>
  </header>
  <header guid="{2513A518-040D-4539-B651-5B117977BB1C}" dateTime="2018-06-29T15:40:28" maxSheetId="2" userName="Лена" r:id="rId2" minRId="1" maxRId="55">
    <sheetIdMap count="1">
      <sheetId val="1"/>
    </sheetIdMap>
  </header>
  <header guid="{F77BB05E-1F16-4100-9CD8-17EA2E463B32}" dateTime="2018-06-29T15:40:41" maxSheetId="2" userName="Лена" r:id="rId3">
    <sheetIdMap count="1">
      <sheetId val="1"/>
    </sheetIdMap>
  </header>
  <header guid="{AB86F635-8E58-4AD6-AC47-FF417EC3D66E}" dateTime="2018-06-29T15:43:03" maxSheetId="2" userName="Лена" r:id="rId4" minRId="62" maxRId="65">
    <sheetIdMap count="1">
      <sheetId val="1"/>
    </sheetIdMap>
  </header>
  <header guid="{ED47DD69-2C7A-4E4F-86AC-464A99899CE2}" dateTime="2018-06-29T15:50:29" maxSheetId="2" userName="Лена" r:id="rId5">
    <sheetIdMap count="1">
      <sheetId val="1"/>
    </sheetIdMap>
  </header>
  <header guid="{7416F420-945E-4E8D-8308-C15D25E918FF}" dateTime="2018-06-29T16:15:33" maxSheetId="2" userName="Лена" r:id="rId6">
    <sheetIdMap count="1">
      <sheetId val="1"/>
    </sheetIdMap>
  </header>
  <header guid="{CE2F98B3-257D-40DD-B6BD-367DCFA55FA4}" dateTime="2018-07-06T10:55:30" maxSheetId="2" userName="Лена" r:id="rId7" minRId="75" maxRId="172">
    <sheetIdMap count="1">
      <sheetId val="1"/>
    </sheetIdMap>
  </header>
  <header guid="{E2D0D722-3141-4F23-8FFB-6978255B44D3}" dateTime="2018-07-06T11:02:59" maxSheetId="2" userName="Лена" r:id="rId8">
    <sheetIdMap count="1">
      <sheetId val="1"/>
    </sheetIdMap>
  </header>
  <header guid="{0C9D07CD-F7D8-426D-8080-0FCA6230784F}" dateTime="2018-07-06T11:11:17" maxSheetId="2" userName="Лена" r:id="rId9">
    <sheetIdMap count="1">
      <sheetId val="1"/>
    </sheetIdMap>
  </header>
  <header guid="{420F87F1-7333-4D67-8838-E53CE1082C45}" dateTime="2018-07-06T11:22:45" maxSheetId="2" userName="Лена" r:id="rId10">
    <sheetIdMap count="1">
      <sheetId val="1"/>
    </sheetIdMap>
  </header>
  <header guid="{E039ED92-4E9A-46B3-B74B-8E4652C2106B}" dateTime="2018-07-06T11:27:11" maxSheetId="2" userName="Лена" r:id="rId11" minRId="182" maxRId="185">
    <sheetIdMap count="1">
      <sheetId val="1"/>
    </sheetIdMap>
  </header>
  <header guid="{CD32E746-8143-4718-8DAA-B405B0411545}" dateTime="2018-07-06T11:27:54" maxSheetId="2" userName="Лена" r:id="rId12" minRId="189" maxRId="190">
    <sheetIdMap count="1">
      <sheetId val="1"/>
    </sheetIdMap>
  </header>
  <header guid="{50FD2F27-8E8A-4AC7-91DD-8A8F0CA840C3}" dateTime="2018-07-06T11:29:06" maxSheetId="2" userName="Лена" r:id="rId13">
    <sheetIdMap count="1">
      <sheetId val="1"/>
    </sheetIdMap>
  </header>
  <header guid="{A72F5F57-F3C0-40E9-8EBC-A043526036F4}" dateTime="2018-07-06T11:29:15" maxSheetId="2" userName="Лена" r:id="rId14">
    <sheetIdMap count="1">
      <sheetId val="1"/>
    </sheetIdMap>
  </header>
  <header guid="{B6AF5A1E-8BC3-4A02-99DD-24EE863EE4DC}" dateTime="2018-07-06T11:31:19" maxSheetId="2" userName="Лена" r:id="rId15">
    <sheetIdMap count="1">
      <sheetId val="1"/>
    </sheetIdMap>
  </header>
  <header guid="{AC8F7688-02E4-44AE-9203-1E66F24DF36B}" dateTime="2018-07-06T15:04:29" maxSheetId="2" userName="Лена" r:id="rId16">
    <sheetIdMap count="1">
      <sheetId val="1"/>
    </sheetIdMap>
  </header>
  <header guid="{92838A7F-DF17-4600-9889-5460334B7D2D}" dateTime="2018-07-06T15:30:33" maxSheetId="2" userName="Лена" r:id="rId17" minRId="206" maxRId="241">
    <sheetIdMap count="1">
      <sheetId val="1"/>
    </sheetIdMap>
  </header>
  <header guid="{89D572CA-638A-450C-97EC-1430D8DDEAC1}" dateTime="2018-07-06T15:38:38" maxSheetId="2" userName="Лена" r:id="rId18" minRId="245" maxRId="255">
    <sheetIdMap count="1">
      <sheetId val="1"/>
    </sheetIdMap>
  </header>
  <header guid="{A9756678-5F29-468F-936C-68EE274F5ED9}" dateTime="2018-07-06T16:14:51" maxSheetId="2" userName="Лена" r:id="rId19" minRId="259" maxRId="294">
    <sheetIdMap count="1">
      <sheetId val="1"/>
    </sheetIdMap>
  </header>
  <header guid="{FAB7CD34-0A66-40E0-A236-DC05E412B154}" dateTime="2018-07-06T16:34:46" maxSheetId="2" userName="Лена" r:id="rId20" minRId="298" maxRId="398">
    <sheetIdMap count="1">
      <sheetId val="1"/>
    </sheetIdMap>
  </header>
  <header guid="{1773B9D8-2158-4B02-B8D5-83DED5EE2A5E}" dateTime="2018-07-06T16:43:02" maxSheetId="2" userName="Лена" r:id="rId21">
    <sheetIdMap count="1">
      <sheetId val="1"/>
    </sheetIdMap>
  </header>
  <header guid="{A0AF4E47-98B4-4086-A9B8-4A204763D00F}" dateTime="2018-07-09T10:03:47" maxSheetId="2" userName="Пользователь Windows" r:id="rId22" minRId="405" maxRId="423">
    <sheetIdMap count="1">
      <sheetId val="1"/>
    </sheetIdMap>
  </header>
  <header guid="{614D033F-C494-4FE1-98A4-CB5C9F658208}" dateTime="2018-07-09T10:08:09" maxSheetId="2" userName="Лена" r:id="rId23" minRId="427" maxRId="430">
    <sheetIdMap count="1">
      <sheetId val="1"/>
    </sheetIdMap>
  </header>
  <header guid="{8D728401-78EA-4956-87EE-D7C6E228ED6A}" dateTime="2018-07-09T10:10:38" maxSheetId="2" userName="Лена" r:id="rId24">
    <sheetIdMap count="1">
      <sheetId val="1"/>
    </sheetIdMap>
  </header>
  <header guid="{FAC228CE-0276-4A6A-BC8E-E06F316047AE}" dateTime="2018-07-09T10:12:07" maxSheetId="2" userName="Лена" r:id="rId25">
    <sheetIdMap count="1">
      <sheetId val="1"/>
    </sheetIdMap>
  </header>
  <header guid="{59B47AE0-7EB7-452C-ADA8-233E63958A8C}" dateTime="2018-07-09T10:18:04" maxSheetId="2" userName="Пользователь Windows" r:id="rId26" minRId="440" maxRId="477">
    <sheetIdMap count="1">
      <sheetId val="1"/>
    </sheetIdMap>
  </header>
  <header guid="{BE84CBAD-CCE7-41BA-AFF9-38B40D36C938}" dateTime="2018-07-09T10:19:12" maxSheetId="2" userName="Лена" r:id="rId27" minRId="478" maxRId="480">
    <sheetIdMap count="1">
      <sheetId val="1"/>
    </sheetIdMap>
  </header>
  <header guid="{BAFDE42C-34D8-424C-8F1D-419A7A792843}" dateTime="2018-07-09T10:19:19" maxSheetId="2" userName="Лена" r:id="rId28">
    <sheetIdMap count="1">
      <sheetId val="1"/>
    </sheetIdMap>
  </header>
  <header guid="{97864DD8-708E-4A10-A4FF-1D6B4C5A9E95}" dateTime="2018-07-09T10:19:32" maxSheetId="2" userName="Лена" r:id="rId29">
    <sheetIdMap count="1">
      <sheetId val="1"/>
    </sheetIdMap>
  </header>
  <header guid="{F410D099-B831-4B9C-9182-1F5075B5786B}" dateTime="2018-07-09T10:44:40" maxSheetId="2" userName="Лена" r:id="rId30" minRId="490" maxRId="493">
    <sheetIdMap count="1">
      <sheetId val="1"/>
    </sheetIdMap>
  </header>
  <header guid="{58415E37-841C-4267-BFB6-41CA0CF69034}" dateTime="2018-07-09T10:45:42" maxSheetId="2" userName="Лена" r:id="rId31">
    <sheetIdMap count="1">
      <sheetId val="1"/>
    </sheetIdMap>
  </header>
  <header guid="{F78E6633-5406-4A87-AE2A-87FE42934B90}" dateTime="2018-07-09T10:47:55" maxSheetId="2" userName="Лена" r:id="rId32">
    <sheetIdMap count="1">
      <sheetId val="1"/>
    </sheetIdMap>
  </header>
  <header guid="{60273A3A-221E-4CE4-9761-5C647E7C0A81}" dateTime="2018-07-09T10:48:43" maxSheetId="2" userName="Лена" r:id="rId33">
    <sheetIdMap count="1">
      <sheetId val="1"/>
    </sheetIdMap>
  </header>
  <header guid="{0A892450-612D-45F5-A55E-BE97424B4FC7}" dateTime="2018-07-09T10:51:10" maxSheetId="2" userName="Лена" r:id="rId34" minRId="506">
    <sheetIdMap count="1">
      <sheetId val="1"/>
    </sheetIdMap>
  </header>
  <header guid="{F80015A6-2564-4EBD-A756-A75BEB24C78C}" dateTime="2018-07-09T10:51:22" maxSheetId="2" userName="Лена" r:id="rId35">
    <sheetIdMap count="1">
      <sheetId val="1"/>
    </sheetIdMap>
  </header>
  <header guid="{B6DE7F83-4175-4E08-A7FF-849474F490DD}" dateTime="2018-07-09T10:57:14" maxSheetId="2" userName="Лена" r:id="rId36">
    <sheetIdMap count="1">
      <sheetId val="1"/>
    </sheetIdMap>
  </header>
  <header guid="{28D4F519-7DFF-4DB3-BBEF-2E27293F6B5F}" dateTime="2018-07-09T11:05:59" maxSheetId="2" userName="Лена" r:id="rId37" minRId="516" maxRId="517">
    <sheetIdMap count="1">
      <sheetId val="1"/>
    </sheetIdMap>
  </header>
  <header guid="{795DAC95-CEDC-46B0-87B7-4BAF0D862A9F}" dateTime="2018-07-09T11:06:51" maxSheetId="2" userName="Лена" r:id="rId38">
    <sheetIdMap count="1">
      <sheetId val="1"/>
    </sheetIdMap>
  </header>
  <header guid="{3BA2D8E0-B416-4C5F-A272-CB5A23B490C5}" dateTime="2018-07-09T11:16:52" maxSheetId="2" userName="Лена" r:id="rId39" minRId="524" maxRId="528">
    <sheetIdMap count="1">
      <sheetId val="1"/>
    </sheetIdMap>
  </header>
  <header guid="{93369D6A-0BE9-44DB-B536-E6B4AFCE880D}" dateTime="2018-07-09T11:17:02" maxSheetId="2" userName="Лена" r:id="rId40">
    <sheetIdMap count="1">
      <sheetId val="1"/>
    </sheetIdMap>
  </header>
  <header guid="{5C7106CB-E2FA-4EA0-90EF-1B4D9B546517}" dateTime="2018-07-09T11:17:39" maxSheetId="2" userName="Лена" r:id="rId41">
    <sheetIdMap count="1">
      <sheetId val="1"/>
    </sheetIdMap>
  </header>
  <header guid="{D952A558-0464-433B-992C-DAC8A096F4D1}" dateTime="2018-07-09T11:27:54" maxSheetId="2" userName="Фирсова" r:id="rId42" minRId="538" maxRId="539">
    <sheetIdMap count="1">
      <sheetId val="1"/>
    </sheetIdMap>
  </header>
  <header guid="{DC19B038-F9B7-4F52-A31D-C5C3E74DED54}" dateTime="2018-07-10T09:13:44" maxSheetId="2" userName="Пользователь Windows" r:id="rId43" minRId="543" maxRId="545">
    <sheetIdMap count="1">
      <sheetId val="1"/>
    </sheetIdMap>
  </header>
  <header guid="{9ABAAD34-A90A-4F7C-9EA4-20CBA8136D3E}" dateTime="2018-07-10T16:08:39" maxSheetId="2" userName="Лена" r:id="rId44" minRId="549" maxRId="552">
    <sheetIdMap count="1">
      <sheetId val="1"/>
    </sheetIdMap>
  </header>
  <header guid="{CFA4B424-74C3-46FC-A55C-41A302F4337A}" dateTime="2018-07-10T16:44:14" maxSheetId="2" userName="Лена" r:id="rId45">
    <sheetIdMap count="1">
      <sheetId val="1"/>
    </sheetIdMap>
  </header>
  <header guid="{B11BA266-190D-4B00-9498-8866F4F41826}" dateTime="2018-07-12T15:31:37" maxSheetId="2" userName="Фирсова" r:id="rId46" minRId="559" maxRId="561">
    <sheetIdMap count="1">
      <sheetId val="1"/>
    </sheetIdMap>
  </header>
  <header guid="{ABEFC3E2-D3F0-4294-BC23-B7A42F484D72}" dateTime="2018-07-12T15:40:47" maxSheetId="2" userName="Фирсова" r:id="rId47" minRId="56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" sId="1" odxf="1" s="1" dxf="1">
    <oc r="H43">
      <f>H45+H44</f>
    </oc>
    <nc r="H43">
      <f>H45+H44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67" formatCode="#,##0.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odxf>
    <ndxf>
      <numFmt numFmtId="165" formatCode="0.0%"/>
    </ndxf>
  </rcc>
  <rcc rId="560" sId="1" odxf="1" s="1" dxf="1">
    <oc r="H46">
      <f>H47</f>
    </oc>
    <nc r="H46">
      <f>G46/Всего_доходов_2003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67" formatCode="#,##0.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odxf>
    <ndxf>
      <font>
        <b val="0"/>
        <sz val="9"/>
        <color auto="1"/>
        <name val="Arial Narrow"/>
        <scheme val="none"/>
      </font>
      <numFmt numFmtId="165" formatCode="0.0%"/>
      <fill>
        <patternFill patternType="none">
          <bgColor indexed="65"/>
        </patternFill>
      </fill>
      <alignment wrapText="0" readingOrder="0"/>
      <protection locked="1"/>
    </ndxf>
  </rcc>
  <rfmt sheetId="1" sqref="H46">
    <dxf>
      <fill>
        <patternFill patternType="solid">
          <bgColor rgb="FFFDE9D9"/>
        </patternFill>
      </fill>
    </dxf>
  </rfmt>
  <rcc rId="561" sId="1">
    <oc r="H40">
      <f>G40/Всего_доходов_2003</f>
    </oc>
    <nc r="H40">
      <f>G40/Всего_доходов_2003*100</f>
    </nc>
  </rcc>
  <rcv guid="{5470FB45-3E1B-4EAD-922B-BC6978B055FF}" action="delete"/>
  <rdn rId="0" localSheetId="1" customView="1" name="Z_5470FB45_3E1B_4EAD_922B_BC6978B055FF_.wvu.PrintArea" hidden="1" oldHidden="1">
    <formula>'Анализ бюджета'!$A$1:$L$226</formula>
    <oldFormula>'Анализ бюджета'!$A$1:$L$226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dn rId="0" localSheetId="1" customView="1" name="Z_5470FB45_3E1B_4EAD_922B_BC6978B055FF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5470FB45-3E1B-4EAD-922B-BC6978B055F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E215:E216">
    <dxf>
      <fill>
        <patternFill patternType="solid"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9" sId="1" numFmtId="4">
    <oc r="E212">
      <v>30000</v>
    </oc>
    <nc r="E212">
      <v>40000</v>
    </nc>
  </rcc>
  <rcc rId="190" sId="1" numFmtId="4">
    <oc r="E213">
      <v>-10000</v>
    </oc>
    <nc r="E213">
      <v>-20000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D86">
    <dxf>
      <fill>
        <patternFill patternType="solid">
          <bgColor rgb="FFFFFF00"/>
        </patternFill>
      </fill>
    </dxf>
  </rfmt>
  <rcc rId="245" sId="1" numFmtId="4">
    <oc r="D101">
      <v>115908.8</v>
    </oc>
    <nc r="D101">
      <v>115908.9</v>
    </nc>
  </rcc>
  <rcc rId="246" sId="1">
    <oc r="D102">
      <f>467196.2+17996.4</f>
    </oc>
    <nc r="D102">
      <f>467196.2+17966.4</f>
    </nc>
  </rcc>
  <rfmt sheetId="1" sqref="D86">
    <dxf>
      <fill>
        <patternFill patternType="none">
          <bgColor auto="1"/>
        </patternFill>
      </fill>
    </dxf>
  </rfmt>
  <rcc rId="247" sId="1" numFmtId="4">
    <oc r="D109">
      <v>5361.2</v>
    </oc>
    <nc r="D109">
      <v>5391.2</v>
    </nc>
  </rcc>
  <rfmt sheetId="1" sqref="D105">
    <dxf>
      <fill>
        <patternFill patternType="none">
          <bgColor auto="1"/>
        </patternFill>
      </fill>
    </dxf>
  </rfmt>
  <rcc rId="248" sId="1" numFmtId="4">
    <oc r="D111">
      <v>722670.9</v>
    </oc>
    <nc r="D111">
      <v>77189</v>
    </nc>
  </rcc>
  <rcc rId="249" sId="1" numFmtId="4">
    <oc r="D115">
      <v>888.2</v>
    </oc>
    <nc r="D115">
      <v>312.10000000000002</v>
    </nc>
  </rcc>
  <rcc rId="250" sId="1" numFmtId="4">
    <oc r="D116">
      <v>0</v>
    </oc>
    <nc r="D116">
      <v>1000</v>
    </nc>
  </rcc>
  <rcc rId="251" sId="1" numFmtId="4">
    <oc r="D117">
      <v>4619.2</v>
    </oc>
    <nc r="D117">
      <v>5596.1</v>
    </nc>
  </rcc>
  <rcc rId="252" sId="1" numFmtId="4">
    <oc r="D118">
      <v>57408.2</v>
    </oc>
    <nc r="D118">
      <v>56958.2</v>
    </nc>
  </rcc>
  <rfmt sheetId="1" sqref="D115">
    <dxf>
      <fill>
        <patternFill patternType="none">
          <bgColor auto="1"/>
        </patternFill>
      </fill>
    </dxf>
  </rfmt>
  <rcc rId="253" sId="1" numFmtId="4">
    <oc r="D128">
      <v>4118.2</v>
    </oc>
    <nc r="D128">
      <v>5284.2</v>
    </nc>
  </rcc>
  <rcc rId="254" sId="1" numFmtId="4">
    <oc r="D143">
      <v>1196.2</v>
    </oc>
    <nc r="D143">
      <v>1264.2</v>
    </nc>
  </rcc>
  <rcc rId="255" sId="1" numFmtId="4">
    <oc r="D142">
      <v>26045.599999999999</v>
    </oc>
    <nc r="D142">
      <v>25977.599999999999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бюджета'!$A$1:$L$224</formula>
    <oldFormula>'Анализ бюджета'!$A$1:$L$224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oldFormula>
  </rdn>
  <rcv guid="{0C520A02-E04D-4239-829B-D09BBD6B73A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06" sId="1" numFmtId="4">
    <oc r="D114">
      <v>1312.1</v>
    </oc>
    <nc r="D114">
      <v>888.2</v>
    </nc>
  </rcc>
  <rcc rId="207" sId="1" numFmtId="4">
    <oc r="D57">
      <v>8798</v>
    </oc>
    <nc r="D57">
      <v>9024.1</v>
    </nc>
  </rcc>
  <rcc rId="208" sId="1" numFmtId="4">
    <oc r="D58">
      <v>4143.3</v>
    </oc>
    <nc r="D58">
      <v>4425.3</v>
    </nc>
  </rcc>
  <rcc rId="209" sId="1" numFmtId="4">
    <oc r="D60">
      <v>4143.3</v>
    </oc>
    <nc r="D60">
      <v>4425.3</v>
    </nc>
  </rcc>
  <rrc rId="210" sId="1" ref="A64:XFD64" action="insertRow">
    <undo index="4" exp="area" ref3D="1" dr="$A$172:$XFD$172" dn="Z_DD5C3F45_D2CB_45EC_9051_F348430664E8_.wvu.Rows" sId="1"/>
    <undo index="0" exp="area" ref3D="1" dr="$A$172:$XFD$172" dn="Z_C76330A2_057D_4E27_B720_532A3C304D14_.wvu.Rows" sId="1"/>
    <undo index="6" exp="area" ref3D="1" dr="$A$172:$XFD$172" dn="Z_91C1DC54_C312_471D_9246_B789B002B742_.wvu.Rows" sId="1"/>
    <undo index="4" exp="area" ref3D="1" dr="$A$172:$XFD$172" dn="Z_6B5A71DB_8104_43F2_BE21_9362D50D2638_.wvu.Rows" sId="1"/>
    <undo index="48" exp="area" ref3D="1" dr="$A$217:$XFD$223" dn="Z_0C520A02_E04D_4239_829B_D09BBD6B73A5_.wvu.Rows" sId="1"/>
    <undo index="46" exp="area" ref3D="1" dr="$A$198:$XFD$200" dn="Z_0C520A02_E04D_4239_829B_D09BBD6B73A5_.wvu.Rows" sId="1"/>
    <undo index="44" exp="area" ref3D="1" dr="$A$187:$XFD$187" dn="Z_0C520A02_E04D_4239_829B_D09BBD6B73A5_.wvu.Rows" sId="1"/>
    <undo index="42" exp="area" ref3D="1" dr="$A$184:$XFD$184" dn="Z_0C520A02_E04D_4239_829B_D09BBD6B73A5_.wvu.Rows" sId="1"/>
    <undo index="40" exp="area" ref3D="1" dr="$A$180:$XFD$182" dn="Z_0C520A02_E04D_4239_829B_D09BBD6B73A5_.wvu.Rows" sId="1"/>
    <undo index="38" exp="area" ref3D="1" dr="$A$172:$XFD$172" dn="Z_0C520A02_E04D_4239_829B_D09BBD6B73A5_.wvu.Rows" sId="1"/>
    <undo index="36" exp="area" ref3D="1" dr="$A$165:$XFD$167" dn="Z_0C520A02_E04D_4239_829B_D09BBD6B73A5_.wvu.Rows" sId="1"/>
    <undo index="34" exp="area" ref3D="1" dr="$A$153:$XFD$153" dn="Z_0C520A02_E04D_4239_829B_D09BBD6B73A5_.wvu.Rows" sId="1"/>
    <undo index="32" exp="area" ref3D="1" dr="$A$150:$XFD$150" dn="Z_0C520A02_E04D_4239_829B_D09BBD6B73A5_.wvu.Rows" sId="1"/>
    <undo index="30" exp="area" ref3D="1" dr="$A$138:$XFD$139" dn="Z_0C520A02_E04D_4239_829B_D09BBD6B73A5_.wvu.Rows" sId="1"/>
    <undo index="28" exp="area" ref3D="1" dr="$A$130:$XFD$132" dn="Z_0C520A02_E04D_4239_829B_D09BBD6B73A5_.wvu.Rows" sId="1"/>
    <undo index="26" exp="area" ref3D="1" dr="$A$107:$XFD$107" dn="Z_0C520A02_E04D_4239_829B_D09BBD6B73A5_.wvu.Rows" sId="1"/>
    <undo index="24" exp="area" ref3D="1" dr="$A$88:$XFD$91" dn="Z_0C520A02_E04D_4239_829B_D09BBD6B73A5_.wvu.Rows" sId="1"/>
    <undo index="22" exp="area" ref3D="1" dr="$A$84:$XFD$84" dn="Z_0C520A02_E04D_4239_829B_D09BBD6B73A5_.wvu.Rows" sId="1"/>
    <undo index="20" exp="area" ref3D="1" dr="$A$78:$XFD$79" dn="Z_0C520A02_E04D_4239_829B_D09BBD6B73A5_.wvu.Rows" sId="1"/>
    <undo index="18" exp="area" ref3D="1" dr="$A$75:$XFD$76" dn="Z_0C520A02_E04D_4239_829B_D09BBD6B73A5_.wvu.Rows" sId="1"/>
    <undo index="16" exp="area" ref3D="1" dr="$A$71:$XFD$71" dn="Z_0C520A02_E04D_4239_829B_D09BBD6B73A5_.wvu.Rows" sId="1"/>
    <undo index="14" exp="area" ref3D="1" dr="$A$67:$XFD$68" dn="Z_0C520A02_E04D_4239_829B_D09BBD6B73A5_.wvu.Rows" sId="1"/>
  </rrc>
  <rcc rId="211" sId="1">
    <nc r="A64" t="inlineStr">
      <is>
        <t>2630003300</t>
      </is>
    </nc>
  </rcc>
  <rcc rId="212" sId="1">
    <nc r="B64" t="inlineStr">
      <is>
        <t>- расходы на подготовку и проведение выборов в органы местного самоуправления</t>
      </is>
    </nc>
  </rcc>
  <rcc rId="213" sId="1" numFmtId="4">
    <nc r="C64">
      <v>0</v>
    </nc>
  </rcc>
  <rcc rId="214" sId="1" numFmtId="4">
    <nc r="D64">
      <v>7588.4</v>
    </nc>
  </rcc>
  <rcc rId="215" sId="1" numFmtId="4">
    <nc r="E64">
      <v>0</v>
    </nc>
  </rcc>
  <rcc rId="216" sId="1" numFmtId="4">
    <nc r="F64">
      <v>0</v>
    </nc>
  </rcc>
  <rcc rId="217" sId="1" numFmtId="4">
    <nc r="G64">
      <v>0</v>
    </nc>
  </rcc>
  <rcc rId="218" sId="1">
    <nc r="H64">
      <f>G64/$G$207</f>
    </nc>
  </rcc>
  <rcc rId="219" sId="1">
    <nc r="J64">
      <f>G64-D64</f>
    </nc>
  </rcc>
  <rcc rId="220" sId="1">
    <nc r="K64">
      <f>G64/D64</f>
    </nc>
  </rcc>
  <rcc rId="221" sId="1">
    <nc r="L64">
      <f>G64-F64</f>
    </nc>
  </rcc>
  <rcc rId="222" sId="1">
    <oc r="I61">
      <f>G61/E61</f>
    </oc>
    <nc r="I61">
      <f>G61/E61</f>
    </nc>
  </rcc>
  <rcc rId="223" sId="1">
    <oc r="I62">
      <f>G62/E62</f>
    </oc>
    <nc r="I62">
      <f>G62/E62</f>
    </nc>
  </rcc>
  <rcc rId="224" sId="1">
    <oc r="I63">
      <f>G63/E63</f>
    </oc>
    <nc r="I63">
      <f>G63/E63</f>
    </nc>
  </rcc>
  <rcc rId="225" sId="1" numFmtId="14">
    <nc r="I64">
      <v>0</v>
    </nc>
  </rcc>
  <rcc rId="226" sId="1">
    <oc r="D55">
      <f>D56+D57+D58+D61+D65+D66</f>
    </oc>
    <nc r="D55">
      <f>D56+D57+D58+D61+D65+D66+D64</f>
    </nc>
  </rcc>
  <rcc rId="227" sId="1">
    <oc r="E55">
      <f>E56+E57+E58+E61+E65+E66</f>
    </oc>
    <nc r="E55">
      <f>E56+E57+E58+E61+E65+E66+E64</f>
    </nc>
  </rcc>
  <rcc rId="228" sId="1">
    <oc r="F55">
      <f>F56+F57+F58+F61+F65+F66</f>
    </oc>
    <nc r="F55">
      <f>F56+F57+F58+F61+F65+F66+F64</f>
    </nc>
  </rcc>
  <rcc rId="229" sId="1">
    <oc r="G55">
      <f>G56+G57+G58+G66+G65</f>
    </oc>
    <nc r="G55">
      <f>G56+G57+G58+G61+G65+G66+G64</f>
    </nc>
  </rcc>
  <rcc rId="230" sId="1" numFmtId="4">
    <oc r="D66">
      <v>4347.6000000000004</v>
    </oc>
    <nc r="D66">
      <v>4738.3999999999996</v>
    </nc>
  </rcc>
  <rcc rId="231" sId="1" numFmtId="4">
    <oc r="D71">
      <v>9745.4</v>
    </oc>
    <nc r="D71">
      <v>9743.1</v>
    </nc>
  </rcc>
  <rcc rId="232" sId="1" numFmtId="4">
    <oc r="D73">
      <v>7589</v>
    </oc>
    <nc r="D73">
      <v>8231</v>
    </nc>
  </rcc>
  <rcc rId="233" sId="1">
    <oc r="D88">
      <f>248612.8+3285.6</f>
    </oc>
    <nc r="D88">
      <f>221513.3+52513.6</f>
    </nc>
  </rcc>
  <rcc rId="234" sId="1" numFmtId="4">
    <oc r="D95">
      <v>197950.8</v>
    </oc>
    <nc r="D95">
      <v>207229.5</v>
    </nc>
  </rcc>
  <rcc rId="235" sId="1" numFmtId="4">
    <oc r="D96">
      <v>10198.4</v>
    </oc>
    <nc r="D96">
      <v>14283.8</v>
    </nc>
  </rcc>
  <rcc rId="236" sId="1" numFmtId="4">
    <oc r="D98">
      <v>100746.8</v>
    </oc>
    <nc r="D98">
      <v>100709.4</v>
    </nc>
  </rcc>
  <rcc rId="237" sId="1" numFmtId="4">
    <oc r="D101">
      <v>102507.4</v>
    </oc>
    <nc r="D101">
      <v>115908.8</v>
    </nc>
  </rcc>
  <rcc rId="238" sId="1" numFmtId="4">
    <oc r="D102">
      <v>450637.6</v>
    </oc>
    <nc r="D102">
      <f>467196.2+17996.4</f>
    </nc>
  </rcc>
  <rcc rId="239" sId="1">
    <oc r="B104" t="inlineStr">
      <is>
        <t xml:space="preserve"> - ремонт автомобильных дорог общего пользования за счет средств областного дорожного фонда</t>
      </is>
    </oc>
    <nc r="B104" t="inlineStr">
      <is>
        <t xml:space="preserve"> - ремонт автомобильных дорог общего пользования за счет средств федерального бюджета и областного дорожного фонда </t>
      </is>
    </nc>
  </rcc>
  <rcc rId="240" sId="1">
    <oc r="A104" t="inlineStr">
      <is>
        <t>46000000</t>
      </is>
    </oc>
    <nc r="A104" t="inlineStr">
      <is>
        <t>4600000000                     4700000000</t>
      </is>
    </nc>
  </rcc>
  <rcc rId="241" sId="1">
    <oc r="A102" t="inlineStr">
      <is>
        <t>4600000000           4700000000</t>
      </is>
    </oc>
    <nc r="A102" t="inlineStr">
      <is>
        <t>4600000000           4700000000           71005Z0000-243</t>
      </is>
    </nc>
  </rcc>
  <rfmt sheetId="1" sqref="D105">
    <dxf>
      <fill>
        <patternFill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бюджета'!$A$1:$L$224</formula>
    <oldFormula>'Анализ бюджета'!$A$1:$L$224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oldFormula>
  </rdn>
  <rcv guid="{0C520A02-E04D-4239-829B-D09BBD6B73A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D114">
    <dxf>
      <fill>
        <patternFill patternType="solid"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82" sId="1" numFmtId="4">
    <oc r="G212">
      <v>90000</v>
    </oc>
    <nc r="G212">
      <v>40000</v>
    </nc>
  </rcc>
  <rcc rId="183" sId="1" numFmtId="4">
    <oc r="G213">
      <v>-10000</v>
    </oc>
    <nc r="G213">
      <v>-20000</v>
    </nc>
  </rcc>
  <rcc rId="184" sId="1" numFmtId="4">
    <oc r="G215">
      <v>-151498.1</v>
    </oc>
    <nc r="G215">
      <v>-332823</v>
    </nc>
  </rcc>
  <rcc rId="185" sId="1" numFmtId="4">
    <oc r="G216">
      <v>151385.29999999999</v>
    </oc>
    <nc r="G216">
      <v>334874.3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440" sId="1" numFmtId="4">
    <oc r="D186">
      <v>3178.9</v>
    </oc>
    <nc r="D186">
      <v>7131</v>
    </nc>
  </rcc>
  <rcc rId="441" sId="1" numFmtId="4">
    <oc r="D174">
      <v>38635.699999999997</v>
    </oc>
    <nc r="D174">
      <v>35588.5</v>
    </nc>
  </rcc>
  <rcc rId="442" sId="1" numFmtId="4">
    <oc r="D176">
      <v>29105.7</v>
    </oc>
    <nc r="D176">
      <v>32152.9</v>
    </nc>
  </rcc>
  <rcc rId="443" sId="1" numFmtId="4">
    <oc r="E178">
      <v>12739.5</v>
    </oc>
    <nc r="E178">
      <v>24804.400000000001</v>
    </nc>
  </rcc>
  <rcc rId="444" sId="1" numFmtId="4">
    <oc r="E180">
      <v>2558.1999999999998</v>
    </oc>
    <nc r="E180">
      <v>4184.6000000000004</v>
    </nc>
  </rcc>
  <rcc rId="445" sId="1" numFmtId="4">
    <oc r="E179">
      <v>64.8</v>
    </oc>
    <nc r="E179">
      <v>132.1</v>
    </nc>
  </rcc>
  <rcc rId="446" sId="1" numFmtId="4">
    <oc r="E182">
      <v>114.5</v>
    </oc>
    <nc r="E182">
      <v>281.3</v>
    </nc>
  </rcc>
  <rcc rId="447" sId="1" numFmtId="4">
    <oc r="E186">
      <v>0</v>
    </oc>
    <nc r="E186">
      <v>898.6</v>
    </nc>
  </rcc>
  <rcc rId="448" sId="1" numFmtId="4">
    <oc r="E174">
      <v>6432.6</v>
    </oc>
    <nc r="E174">
      <v>14872.2</v>
    </nc>
  </rcc>
  <rcc rId="449" sId="1" numFmtId="4">
    <oc r="E176">
      <v>9044.4</v>
    </oc>
    <nc r="E176">
      <v>14530.2</v>
    </nc>
  </rcc>
  <rcc rId="450" sId="1" numFmtId="4">
    <oc r="G174">
      <v>6432.6</v>
    </oc>
    <nc r="G174">
      <v>14872.2</v>
    </nc>
  </rcc>
  <rcc rId="451" sId="1" numFmtId="4">
    <oc r="G176">
      <v>9044.4</v>
    </oc>
    <nc r="G176">
      <v>14530.2</v>
    </nc>
  </rcc>
  <rcc rId="452" sId="1" numFmtId="4">
    <oc r="G178">
      <v>12739.5</v>
    </oc>
    <nc r="G178">
      <v>24804.400000000001</v>
    </nc>
  </rcc>
  <rcc rId="453" sId="1" numFmtId="4">
    <oc r="G179">
      <v>64.8</v>
    </oc>
    <nc r="G179">
      <v>132.1</v>
    </nc>
  </rcc>
  <rcc rId="454" sId="1" numFmtId="4">
    <oc r="G180">
      <v>2558.1999999999998</v>
    </oc>
    <nc r="G180">
      <v>4184.6000000000004</v>
    </nc>
  </rcc>
  <rcc rId="455" sId="1" numFmtId="4">
    <oc r="G182">
      <v>114.5</v>
    </oc>
    <nc r="G182">
      <v>281.3</v>
    </nc>
  </rcc>
  <rcc rId="456" sId="1" numFmtId="4">
    <oc r="G186">
      <v>688.9</v>
    </oc>
    <nc r="G186">
      <v>898.6</v>
    </nc>
  </rcc>
  <rcc rId="457" sId="1" numFmtId="4">
    <oc r="E189">
      <v>132.1</v>
    </oc>
    <nc r="E189">
      <v>264.10000000000002</v>
    </nc>
  </rcc>
  <rcc rId="458" sId="1" numFmtId="4">
    <oc r="G189">
      <v>218.9</v>
    </oc>
    <nc r="G189">
      <v>264.10000000000002</v>
    </nc>
  </rcc>
  <rcc rId="459" sId="1" numFmtId="4">
    <oc r="D204">
      <v>2100</v>
    </oc>
    <nc r="D204">
      <v>2500</v>
    </nc>
  </rcc>
  <rcc rId="460" sId="1" numFmtId="4">
    <oc r="E196">
      <v>1603.2</v>
    </oc>
    <nc r="E196">
      <v>3464</v>
    </nc>
  </rcc>
  <rcc rId="461" sId="1" numFmtId="4">
    <oc r="E197">
      <v>6.7</v>
    </oc>
    <nc r="E197">
      <v>13.1</v>
    </nc>
  </rcc>
  <rcc rId="462" sId="1" numFmtId="4">
    <oc r="E198">
      <v>499.9</v>
    </oc>
    <nc r="E198">
      <v>1026.4000000000001</v>
    </nc>
  </rcc>
  <rcc rId="463" sId="1" numFmtId="4">
    <oc r="E200">
      <v>1</v>
    </oc>
    <nc r="E200">
      <v>6</v>
    </nc>
  </rcc>
  <rcc rId="464" sId="1" numFmtId="4">
    <oc r="E204">
      <v>321</v>
    </oc>
    <nc r="E204">
      <v>675.5</v>
    </nc>
  </rcc>
  <rcc rId="465" sId="1" numFmtId="4">
    <oc r="E193">
      <v>1778.3</v>
    </oc>
    <nc r="E193">
      <v>4177.1000000000004</v>
    </nc>
  </rcc>
  <rcc rId="466" sId="1">
    <oc r="E194">
      <v>332.5</v>
    </oc>
    <nc r="E194">
      <f>332.5-0.1</f>
    </nc>
  </rcc>
  <rcc rId="467" sId="1" numFmtId="4">
    <oc r="G193">
      <v>3677.3</v>
    </oc>
    <nc r="G193">
      <v>4177.1000000000004</v>
    </nc>
  </rcc>
  <rcc rId="468" sId="1" numFmtId="4">
    <oc r="G194">
      <v>621.5</v>
    </oc>
    <nc r="G194">
      <f>332.5-0.1</f>
    </nc>
  </rcc>
  <rcc rId="469" sId="1" numFmtId="4">
    <oc r="G196">
      <v>3440</v>
    </oc>
    <nc r="G196">
      <v>3464</v>
    </nc>
  </rcc>
  <rcc rId="470" sId="1" numFmtId="4">
    <oc r="G197">
      <v>12.2</v>
    </oc>
    <nc r="G197">
      <v>13.1</v>
    </nc>
  </rcc>
  <rcc rId="471" sId="1" numFmtId="4">
    <oc r="G198">
      <v>732.9</v>
    </oc>
    <nc r="G198">
      <v>1026.4000000000001</v>
    </nc>
  </rcc>
  <rcc rId="472" sId="1" numFmtId="4">
    <oc r="G200">
      <v>113.7</v>
    </oc>
    <nc r="G200">
      <v>6</v>
    </nc>
  </rcc>
  <rcc rId="473" sId="1" numFmtId="4">
    <oc r="G204">
      <v>1423.2</v>
    </oc>
    <nc r="G204">
      <v>675.5</v>
    </nc>
  </rcc>
  <rcc rId="474" sId="1" numFmtId="4">
    <oc r="E206">
      <v>3340.5</v>
    </oc>
    <nc r="E206">
      <v>7161.5</v>
    </nc>
  </rcc>
  <rcc rId="475" sId="1" numFmtId="4">
    <oc r="G206">
      <v>7543</v>
    </oc>
    <nc r="G206">
      <v>7161.5</v>
    </nc>
  </rcc>
  <rcc rId="476" sId="1" numFmtId="4">
    <oc r="E208">
      <v>24500</v>
    </oc>
    <nc r="E208">
      <v>35500</v>
    </nc>
  </rcc>
  <rcc rId="477" sId="1" numFmtId="4">
    <oc r="G208">
      <v>26000</v>
    </oc>
    <nc r="G208">
      <v>35500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98" sId="1" numFmtId="4">
    <oc r="E56">
      <v>521.9</v>
    </oc>
    <nc r="E56">
      <v>888.2</v>
    </nc>
  </rcc>
  <rcc rId="299" sId="1" numFmtId="4">
    <oc r="E57">
      <v>1919.6</v>
    </oc>
    <nc r="E57">
      <v>4983.8</v>
    </nc>
  </rcc>
  <rcc rId="300" sId="1" numFmtId="4">
    <oc r="E58">
      <v>1109.0999999999999</v>
    </oc>
    <nc r="E58">
      <v>2414.5</v>
    </nc>
  </rcc>
  <rcc rId="301" sId="1" numFmtId="4">
    <oc r="E60">
      <v>1109.0999999999999</v>
    </oc>
    <nc r="E60">
      <v>2414.5</v>
    </nc>
  </rcc>
  <rcc rId="302" sId="1" numFmtId="4">
    <oc r="E66">
      <v>879.9</v>
    </oc>
    <nc r="E66">
      <v>1491.1</v>
    </nc>
  </rcc>
  <rcc rId="303" sId="1" numFmtId="4">
    <oc r="E71">
      <v>2314.1</v>
    </oc>
    <nc r="E71">
      <v>5527.1</v>
    </nc>
  </rcc>
  <rcc rId="304" sId="1" numFmtId="4">
    <oc r="E73">
      <v>1470.3</v>
    </oc>
    <nc r="E73">
      <v>3338.8</v>
    </nc>
  </rcc>
  <rcc rId="305" sId="1" numFmtId="4">
    <oc r="E78">
      <v>2917.7</v>
    </oc>
    <nc r="E78">
      <v>5723.9</v>
    </nc>
  </rcc>
  <rcc rId="306" sId="1" numFmtId="4">
    <oc r="E84">
      <v>11338.5</v>
    </oc>
    <nc r="E84">
      <v>15065.5</v>
    </nc>
  </rcc>
  <rcc rId="307" sId="1" numFmtId="4">
    <oc r="E95">
      <v>31678.400000000001</v>
    </oc>
    <nc r="E95">
      <v>80388.399999999994</v>
    </nc>
  </rcc>
  <rcc rId="308" sId="1" numFmtId="4">
    <oc r="E96">
      <v>9353.2000000000007</v>
    </oc>
    <nc r="E96">
      <v>12882.8</v>
    </nc>
  </rcc>
  <rcc rId="309" sId="1" numFmtId="4">
    <oc r="E94">
      <f>E95+E96</f>
    </oc>
    <nc r="E94">
      <v>93271.2</v>
    </nc>
  </rcc>
  <rcc rId="310" sId="1">
    <oc r="E88">
      <v>43626.9</v>
    </oc>
    <nc r="E88">
      <f>93271.2+8597.3</f>
    </nc>
  </rcc>
  <rcc rId="311" sId="1" numFmtId="4">
    <oc r="E98">
      <v>24760.9</v>
    </oc>
    <nc r="E98">
      <v>52579.1</v>
    </nc>
  </rcc>
  <rcc rId="312" sId="1" numFmtId="4">
    <oc r="E99">
      <v>816.1</v>
    </oc>
    <nc r="E99">
      <v>1322.7</v>
    </nc>
  </rcc>
  <rcc rId="313" sId="1" numFmtId="4">
    <oc r="E101">
      <v>15454.6</v>
    </oc>
    <nc r="E101">
      <v>39369.4</v>
    </nc>
  </rcc>
  <rcc rId="314" sId="1" numFmtId="4">
    <oc r="E102">
      <v>800</v>
    </oc>
    <nc r="E102">
      <f>41184.6+8879.3</f>
    </nc>
  </rcc>
  <rcc rId="315" sId="1" numFmtId="4">
    <oc r="E104">
      <v>0</v>
    </oc>
    <nc r="E104">
      <v>38584.6</v>
    </nc>
  </rcc>
  <rcc rId="316" sId="1" numFmtId="4">
    <oc r="E107">
      <v>542</v>
    </oc>
    <nc r="E107">
      <v>1025.3</v>
    </nc>
  </rcc>
  <rcc rId="317" sId="1" numFmtId="4">
    <oc r="E109">
      <v>500</v>
    </oc>
    <nc r="E109">
      <v>800</v>
    </nc>
  </rcc>
  <rcc rId="318" sId="1" numFmtId="4">
    <oc r="E111">
      <v>46854.2</v>
    </oc>
    <nc r="E111">
      <v>155040.4</v>
    </nc>
  </rcc>
  <rcc rId="319" sId="1" numFmtId="4">
    <oc r="E117">
      <v>3483.9</v>
    </oc>
    <nc r="E117">
      <v>4537.5</v>
    </nc>
  </rcc>
  <rcc rId="320" sId="1" numFmtId="4">
    <oc r="E119">
      <f>8.3+2100.1</f>
    </oc>
    <nc r="E119">
      <v>2775.4</v>
    </nc>
  </rcc>
  <rcc rId="321" sId="1" numFmtId="4">
    <oc r="E123">
      <v>5.2</v>
    </oc>
    <nc r="E123">
      <v>459.6</v>
    </nc>
  </rcc>
  <rcc rId="322" sId="1" numFmtId="4">
    <oc r="E122">
      <v>72.900000000000006</v>
    </oc>
    <nc r="E122">
      <v>527.29999999999995</v>
    </nc>
  </rcc>
  <rcc rId="323" sId="1" numFmtId="4">
    <oc r="E120">
      <v>72.900000000000006</v>
    </oc>
    <nc r="E120">
      <f>E122</f>
    </nc>
  </rcc>
  <rcc rId="324" sId="1" numFmtId="4">
    <oc r="E128">
      <v>0</v>
    </oc>
    <nc r="E128">
      <v>900</v>
    </nc>
  </rcc>
  <rcc rId="325" sId="1" numFmtId="4">
    <oc r="E137">
      <v>19644.3</v>
    </oc>
    <nc r="E137">
      <v>29404.2</v>
    </nc>
  </rcc>
  <rcc rId="326" sId="1" numFmtId="4">
    <oc r="E143">
      <v>2443</v>
    </oc>
    <nc r="E143">
      <v>5747</v>
    </nc>
  </rcc>
  <rcc rId="327" sId="1" numFmtId="4">
    <oc r="E144">
      <v>940.1</v>
    </oc>
    <nc r="E144">
      <v>1108.0999999999999</v>
    </nc>
  </rcc>
  <rcc rId="328" sId="1" numFmtId="4">
    <oc r="E146">
      <v>3085.9</v>
    </oc>
    <nc r="E146">
      <v>6326.7</v>
    </nc>
  </rcc>
  <rcc rId="329" sId="1" numFmtId="4">
    <oc r="E147">
      <v>77.8</v>
    </oc>
    <nc r="E147">
      <v>87.8</v>
    </nc>
  </rcc>
  <rcc rId="330" sId="1" numFmtId="4">
    <oc r="E149">
      <v>219.4</v>
    </oc>
    <nc r="E149">
      <v>440.6</v>
    </nc>
  </rcc>
  <rcc rId="331" sId="1" numFmtId="4">
    <oc r="E151">
      <f>E152</f>
    </oc>
    <nc r="E151">
      <v>463.6</v>
    </nc>
  </rcc>
  <rcc rId="332" sId="1" numFmtId="4">
    <oc r="E152">
      <v>1038.3</v>
    </oc>
    <nc r="E152">
      <v>463.6</v>
    </nc>
  </rcc>
  <rcc rId="333" sId="1" numFmtId="4">
    <oc r="E155">
      <v>3085.9</v>
    </oc>
    <nc r="E155">
      <v>6326.7</v>
    </nc>
  </rcc>
  <rcc rId="334" sId="1" numFmtId="4">
    <oc r="E157">
      <v>22948.6</v>
    </oc>
    <nc r="E157">
      <v>38258.400000000001</v>
    </nc>
  </rcc>
  <rcc rId="335" sId="1" numFmtId="4">
    <oc r="E138">
      <v>600</v>
    </oc>
    <nc r="E138">
      <v>2150.1</v>
    </nc>
  </rcc>
  <rfmt sheetId="1" sqref="G56" start="0" length="0">
    <dxf>
      <alignment wrapText="1" readingOrder="0"/>
    </dxf>
  </rfmt>
  <rfmt sheetId="1" sqref="G57" start="0" length="0">
    <dxf>
      <alignment wrapText="1" readingOrder="0"/>
    </dxf>
  </rfmt>
  <rfmt sheetId="1" sqref="G58" start="0" length="0">
    <dxf>
      <alignment wrapText="1" readingOrder="0"/>
    </dxf>
  </rfmt>
  <rfmt sheetId="1" sqref="G59" start="0" length="0">
    <dxf>
      <alignment wrapText="1" readingOrder="0"/>
    </dxf>
  </rfmt>
  <rfmt sheetId="1" sqref="G61" start="0" length="0">
    <dxf>
      <alignment wrapText="1" readingOrder="0"/>
    </dxf>
  </rfmt>
  <rfmt sheetId="1" sqref="G62" start="0" length="0">
    <dxf>
      <alignment wrapText="1" readingOrder="0"/>
    </dxf>
  </rfmt>
  <rfmt sheetId="1" sqref="G65" start="0" length="0">
    <dxf>
      <alignment wrapText="1" readingOrder="0"/>
    </dxf>
  </rfmt>
  <rfmt sheetId="1" sqref="G66" start="0" length="0">
    <dxf>
      <alignment wrapText="1" readingOrder="0"/>
    </dxf>
  </rfmt>
  <rfmt sheetId="1" sqref="G67" start="0" length="0">
    <dxf>
      <alignment wrapText="1" readingOrder="0"/>
    </dxf>
  </rfmt>
  <rfmt sheetId="1" sqref="G68" start="0" length="0">
    <dxf>
      <alignment wrapText="1" readingOrder="0"/>
    </dxf>
  </rfmt>
  <rfmt sheetId="1" sqref="G69" start="0" length="0">
    <dxf>
      <alignment wrapText="1" readingOrder="0"/>
    </dxf>
  </rfmt>
  <rfmt sheetId="1" sqref="G70" start="0" length="0">
    <dxf>
      <alignment wrapText="1" readingOrder="0"/>
    </dxf>
  </rfmt>
  <rfmt sheetId="1" sqref="G77" start="0" length="0">
    <dxf>
      <alignment wrapText="1" readingOrder="0"/>
    </dxf>
  </rfmt>
  <rfmt sheetId="1" sqref="G79" start="0" length="0">
    <dxf>
      <alignment wrapText="1" readingOrder="0"/>
    </dxf>
  </rfmt>
  <rfmt sheetId="1" sqref="G80" start="0" length="0">
    <dxf>
      <alignment wrapText="1" readingOrder="0"/>
    </dxf>
  </rfmt>
  <rfmt sheetId="1" s="1" sqref="G83" start="0" length="0">
    <dxf>
      <numFmt numFmtId="167" formatCode="#,##0.0"/>
    </dxf>
  </rfmt>
  <rfmt sheetId="1" s="1" sqref="G87" start="0" length="0">
    <dxf>
      <numFmt numFmtId="167" formatCode="#,##0.0"/>
      <alignment horizontal="right" readingOrder="0"/>
    </dxf>
  </rfmt>
  <rfmt sheetId="1" sqref="G94" start="0" length="0">
    <dxf>
      <fill>
        <patternFill patternType="solid">
          <bgColor theme="0"/>
        </patternFill>
      </fill>
    </dxf>
  </rfmt>
  <rfmt sheetId="1" sqref="G132" start="0" length="0">
    <dxf>
      <alignment wrapText="1" readingOrder="0"/>
    </dxf>
  </rfmt>
  <rfmt sheetId="1" sqref="G133" start="0" length="0">
    <dxf>
      <alignment wrapText="1" readingOrder="0"/>
    </dxf>
  </rfmt>
  <rfmt sheetId="1" sqref="G135" start="0" length="0">
    <dxf>
      <alignment wrapText="1" readingOrder="0"/>
    </dxf>
  </rfmt>
  <rfmt sheetId="1" sqref="G136" start="0" length="0">
    <dxf>
      <alignment wrapText="1" readingOrder="0"/>
    </dxf>
  </rfmt>
  <rfmt sheetId="1" sqref="G137" start="0" length="0">
    <dxf>
      <alignment wrapText="1" readingOrder="0"/>
    </dxf>
  </rfmt>
  <rfmt sheetId="1" sqref="G138" start="0" length="0">
    <dxf>
      <alignment wrapText="1" readingOrder="0"/>
    </dxf>
  </rfmt>
  <rfmt sheetId="1" sqref="G139" start="0" length="0">
    <dxf>
      <alignment wrapText="1" readingOrder="0"/>
    </dxf>
  </rfmt>
  <rfmt sheetId="1" sqref="G140" start="0" length="0">
    <dxf>
      <alignment wrapText="1" readingOrder="0"/>
    </dxf>
  </rfmt>
  <rfmt sheetId="1" sqref="G141" start="0" length="0">
    <dxf>
      <alignment wrapText="1" readingOrder="0"/>
    </dxf>
  </rfmt>
  <rfmt sheetId="1" sqref="G144" start="0" length="0">
    <dxf>
      <alignment wrapText="1" readingOrder="0"/>
    </dxf>
  </rfmt>
  <rfmt sheetId="1" sqref="G145" start="0" length="0">
    <dxf>
      <alignment wrapText="1" readingOrder="0"/>
    </dxf>
  </rfmt>
  <rfmt sheetId="1" sqref="G146" start="0" length="0">
    <dxf>
      <alignment wrapText="1" readingOrder="0"/>
    </dxf>
  </rfmt>
  <rfmt sheetId="1" sqref="G147" start="0" length="0">
    <dxf>
      <alignment wrapText="1" readingOrder="0"/>
    </dxf>
  </rfmt>
  <rfmt sheetId="1" sqref="G148" start="0" length="0">
    <dxf>
      <alignment wrapText="1" readingOrder="0"/>
    </dxf>
  </rfmt>
  <rfmt sheetId="1" sqref="G149" start="0" length="0">
    <dxf>
      <alignment wrapText="1" readingOrder="0"/>
    </dxf>
  </rfmt>
  <rfmt sheetId="1" sqref="G150" start="0" length="0">
    <dxf>
      <alignment wrapText="1" readingOrder="0"/>
    </dxf>
  </rfmt>
  <rfmt sheetId="1" sqref="G151" start="0" length="0">
    <dxf>
      <alignment wrapText="1" readingOrder="0"/>
    </dxf>
  </rfmt>
  <rfmt sheetId="1" sqref="G152" start="0" length="0">
    <dxf>
      <alignment wrapText="1" readingOrder="0"/>
    </dxf>
  </rfmt>
  <rfmt sheetId="1" sqref="G153" start="0" length="0">
    <dxf>
      <alignment wrapText="1" readingOrder="0"/>
    </dxf>
  </rfmt>
  <rcc rId="336" sId="1">
    <oc r="G55">
      <f>G56+G57+G58+G61+G65+G66+G64</f>
    </oc>
    <nc r="G55">
      <f>G56+G57+G58+G61+G65+G66+G64</f>
    </nc>
  </rcc>
  <rcc rId="337" sId="1" numFmtId="4">
    <oc r="G56">
      <v>521.9</v>
    </oc>
    <nc r="G56">
      <v>888.2</v>
    </nc>
  </rcc>
  <rcc rId="338" sId="1" numFmtId="4">
    <oc r="G57">
      <v>1919.6</v>
    </oc>
    <nc r="G57">
      <v>4983.8</v>
    </nc>
  </rcc>
  <rcc rId="339" sId="1" numFmtId="4">
    <oc r="G58">
      <v>1109.0999999999999</v>
    </oc>
    <nc r="G58">
      <v>2414.5</v>
    </nc>
  </rcc>
  <rcc rId="340" sId="1" numFmtId="4">
    <oc r="G60">
      <v>1109.0999999999999</v>
    </oc>
    <nc r="G60">
      <v>2414.5</v>
    </nc>
  </rcc>
  <rcc rId="341" sId="1" numFmtId="4">
    <oc r="G61">
      <v>0</v>
    </oc>
    <nc r="G61"/>
  </rcc>
  <rcc rId="342" sId="1" numFmtId="4">
    <oc r="G63">
      <v>0</v>
    </oc>
    <nc r="G63"/>
  </rcc>
  <rcc rId="343" sId="1" numFmtId="4">
    <oc r="G66">
      <v>879.9</v>
    </oc>
    <nc r="G66">
      <v>1491.1</v>
    </nc>
  </rcc>
  <rcc rId="344" sId="1" numFmtId="4">
    <oc r="G71">
      <v>2314.1</v>
    </oc>
    <nc r="G71">
      <v>5527.1</v>
    </nc>
  </rcc>
  <rcc rId="345" sId="1" numFmtId="4">
    <oc r="G72">
      <v>0</v>
    </oc>
    <nc r="G72"/>
  </rcc>
  <rcc rId="346" sId="1" numFmtId="4">
    <oc r="G73">
      <v>1470.3</v>
    </oc>
    <nc r="G73">
      <v>3338.8</v>
    </nc>
  </rcc>
  <rcc rId="347" sId="1">
    <oc r="G74">
      <f>G76+G78</f>
    </oc>
    <nc r="G74">
      <f>G76+G78</f>
    </nc>
  </rcc>
  <rcc rId="348" sId="1" numFmtId="4">
    <oc r="G76">
      <v>0</v>
    </oc>
    <nc r="G76"/>
  </rcc>
  <rcc rId="349" sId="1" numFmtId="4">
    <oc r="G78">
      <v>2917.7</v>
    </oc>
    <nc r="G78">
      <v>5723.9</v>
    </nc>
  </rcc>
  <rcc rId="350" sId="1">
    <oc r="G80">
      <v>0</v>
    </oc>
    <nc r="G80"/>
  </rcc>
  <rcc rId="351" sId="1">
    <oc r="G81">
      <f>G82+G86+G105</f>
    </oc>
    <nc r="G81">
      <f>G82+G86+G105</f>
    </nc>
  </rcc>
  <rcc rId="352" sId="1">
    <oc r="G82">
      <f>G84</f>
    </oc>
    <nc r="G82">
      <f>G84</f>
    </nc>
  </rcc>
  <rcc rId="353" sId="1" numFmtId="4">
    <oc r="G84">
      <v>11338.5</v>
    </oc>
    <nc r="G84">
      <v>15065.5</v>
    </nc>
  </rcc>
  <rcc rId="354" sId="1">
    <oc r="G86">
      <f>G88+G102</f>
    </oc>
    <nc r="G86">
      <f>G88+G102</f>
    </nc>
  </rcc>
  <rcc rId="355" sId="1">
    <oc r="G88">
      <v>43626.9</v>
    </oc>
    <nc r="G88">
      <f>93271.2+8597.3</f>
    </nc>
  </rcc>
  <rcc rId="356" sId="1">
    <oc r="G89">
      <v>0</v>
    </oc>
    <nc r="G89"/>
  </rcc>
  <rcc rId="357" sId="1">
    <oc r="G90">
      <v>0</v>
    </oc>
    <nc r="G90"/>
  </rcc>
  <rcc rId="358" sId="1">
    <oc r="G91">
      <v>0</v>
    </oc>
    <nc r="G91"/>
  </rcc>
  <rcc rId="359" sId="1">
    <oc r="G92">
      <v>0</v>
    </oc>
    <nc r="G92"/>
  </rcc>
  <rcc rId="360" sId="1" numFmtId="4">
    <oc r="G94">
      <v>41031.599999999999</v>
    </oc>
    <nc r="G94">
      <v>93271.2</v>
    </nc>
  </rcc>
  <rcc rId="361" sId="1" numFmtId="4">
    <oc r="G95">
      <v>31678.400000000001</v>
    </oc>
    <nc r="G95">
      <v>80388.399999999994</v>
    </nc>
  </rcc>
  <rcc rId="362" sId="1" numFmtId="4">
    <oc r="G96">
      <v>9353.2000000000007</v>
    </oc>
    <nc r="G96">
      <v>12882.8</v>
    </nc>
  </rcc>
  <rcc rId="363" sId="1" numFmtId="4">
    <oc r="G98">
      <v>24760.9</v>
    </oc>
    <nc r="G98">
      <v>52579.1</v>
    </nc>
  </rcc>
  <rcc rId="364" sId="1" numFmtId="4">
    <oc r="G99">
      <v>816.1</v>
    </oc>
    <nc r="G99">
      <v>1322.7</v>
    </nc>
  </rcc>
  <rcc rId="365" sId="1" numFmtId="4">
    <oc r="G101">
      <v>15454.6</v>
    </oc>
    <nc r="G101">
      <v>39369.4</v>
    </nc>
  </rcc>
  <rcc rId="366" sId="1">
    <oc r="G102">
      <v>800</v>
    </oc>
    <nc r="G102">
      <f>41184.6+8879.3</f>
    </nc>
  </rcc>
  <rcc rId="367" sId="1" numFmtId="4">
    <oc r="G104">
      <v>0</v>
    </oc>
    <nc r="G104">
      <v>38584.6</v>
    </nc>
  </rcc>
  <rcc rId="368" sId="1" odxf="1" dxf="1">
    <oc r="G105">
      <v>1042</v>
    </oc>
    <nc r="G105">
      <f>G107+G109</f>
    </nc>
    <ndxf>
      <fill>
        <patternFill patternType="solid">
          <bgColor theme="0"/>
        </patternFill>
      </fill>
    </ndxf>
  </rcc>
  <rcc rId="369" sId="1" numFmtId="4">
    <oc r="G107">
      <v>542</v>
    </oc>
    <nc r="G107">
      <v>1025.3</v>
    </nc>
  </rcc>
  <rcc rId="370" sId="1" numFmtId="4">
    <oc r="G108">
      <v>0</v>
    </oc>
    <nc r="G108"/>
  </rcc>
  <rcc rId="371" sId="1" numFmtId="4">
    <oc r="G109">
      <v>500</v>
    </oc>
    <nc r="G109">
      <v>800</v>
    </nc>
  </rcc>
  <rcc rId="372" sId="1" numFmtId="4">
    <oc r="G111">
      <v>46854.2</v>
    </oc>
    <nc r="G111">
      <v>155040.4</v>
    </nc>
  </rcc>
  <rcc rId="373" sId="1">
    <oc r="G112">
      <f>G113+G134+G151</f>
    </oc>
    <nc r="G112">
      <f>G113+G134+G151+G131</f>
    </nc>
  </rcc>
  <rcc rId="374" sId="1">
    <oc r="G113">
      <v>5665.2</v>
    </oc>
    <nc r="G113">
      <f>G115+G118+G119+G120+G129+G128+G130+G116+G117</f>
    </nc>
  </rcc>
  <rcc rId="375" sId="1" numFmtId="4">
    <oc r="G117">
      <v>3483.9</v>
    </oc>
    <nc r="G117">
      <v>4537.5</v>
    </nc>
  </rcc>
  <rcc rId="376" sId="1" numFmtId="4">
    <oc r="G119">
      <v>2108.4</v>
    </oc>
    <nc r="G119">
      <v>2775.4</v>
    </nc>
  </rcc>
  <rcc rId="377" sId="1">
    <oc r="G120">
      <v>72.900000000000006</v>
    </oc>
    <nc r="G120">
      <f>G122</f>
    </nc>
  </rcc>
  <rcc rId="378" sId="1" numFmtId="4">
    <oc r="G122">
      <v>72.900000000000006</v>
    </oc>
    <nc r="G122">
      <v>527.29999999999995</v>
    </nc>
  </rcc>
  <rcc rId="379" sId="1" numFmtId="4">
    <oc r="G123">
      <v>5.2</v>
    </oc>
    <nc r="G123">
      <v>459.6</v>
    </nc>
  </rcc>
  <rcc rId="380" sId="1" numFmtId="4">
    <oc r="G128">
      <v>0</v>
    </oc>
    <nc r="G128">
      <v>900</v>
    </nc>
  </rcc>
  <rcc rId="381" sId="1" numFmtId="4">
    <oc r="G131">
      <v>9.1999999999999993</v>
    </oc>
    <nc r="G131"/>
  </rcc>
  <rcc rId="382" sId="1">
    <oc r="G134">
      <f>G137+G142+G138+G139+G140+G136+G141+G150</f>
    </oc>
    <nc r="G134">
      <f>G137+G142+G138+G139+G140+G136+G141+G150</f>
    </nc>
  </rcc>
  <rcc rId="383" sId="1" numFmtId="4">
    <oc r="G137">
      <v>19644.3</v>
    </oc>
    <nc r="G137">
      <v>29404.2</v>
    </nc>
  </rcc>
  <rcc rId="384" sId="1" numFmtId="4">
    <oc r="G138">
      <v>600</v>
    </oc>
    <nc r="G138">
      <v>2150.1</v>
    </nc>
  </rcc>
  <rcc rId="385" sId="1" numFmtId="4">
    <oc r="G139">
      <v>65</v>
    </oc>
    <nc r="G139"/>
  </rcc>
  <rcc rId="386" sId="1" numFmtId="4">
    <oc r="G140">
      <v>2729.5</v>
    </oc>
    <nc r="G140"/>
  </rcc>
  <rcc rId="387" sId="1">
    <oc r="G142">
      <v>3383.1</v>
    </oc>
    <nc r="G142">
      <f>G143+G144</f>
    </nc>
  </rcc>
  <rcc rId="388" sId="1" numFmtId="4">
    <oc r="G143">
      <v>2443</v>
    </oc>
    <nc r="G143">
      <v>5747</v>
    </nc>
  </rcc>
  <rcc rId="389" sId="1" numFmtId="4">
    <oc r="G144">
      <v>940.1</v>
    </oc>
    <nc r="G144">
      <v>1108.0999999999999</v>
    </nc>
  </rcc>
  <rcc rId="390" sId="1" numFmtId="4">
    <oc r="G146">
      <v>3085.9</v>
    </oc>
    <nc r="G146">
      <v>6326.7</v>
    </nc>
  </rcc>
  <rcc rId="391" sId="1" numFmtId="4">
    <oc r="G147">
      <v>77.8</v>
    </oc>
    <nc r="G147">
      <v>87.8</v>
    </nc>
  </rcc>
  <rcc rId="392" sId="1" numFmtId="4">
    <oc r="G149">
      <v>219.4</v>
    </oc>
    <nc r="G149">
      <v>440.6</v>
    </nc>
  </rcc>
  <rcc rId="393" sId="1" numFmtId="4">
    <oc r="G151">
      <v>217.9</v>
    </oc>
    <nc r="G151">
      <v>463.6</v>
    </nc>
  </rcc>
  <rcc rId="394" sId="1" numFmtId="4">
    <oc r="G152">
      <v>217.9</v>
    </oc>
    <nc r="G152">
      <v>463.6</v>
    </nc>
  </rcc>
  <rcc rId="395" sId="1" numFmtId="4">
    <oc r="G153">
      <v>0</v>
    </oc>
    <nc r="G153"/>
  </rcc>
  <rcc rId="396" sId="1" numFmtId="4">
    <oc r="G155">
      <v>3085.9</v>
    </oc>
    <nc r="G155">
      <v>6326.7</v>
    </nc>
  </rcc>
  <rcc rId="397" sId="1">
    <oc r="G156">
      <v>0</v>
    </oc>
    <nc r="G156"/>
  </rcc>
  <rcc rId="398" sId="1" numFmtId="4">
    <oc r="G157">
      <v>22948.6</v>
    </oc>
    <nc r="G157">
      <v>38258.400000000001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1" sqref="I208:I209">
    <dxf>
      <alignment horizontal="right" readingOrder="0"/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524" sId="1" numFmtId="4">
    <oc r="E182">
      <v>281.3</v>
    </oc>
    <nc r="E182">
      <v>281.39999999999998</v>
    </nc>
  </rcc>
  <rcc rId="525" sId="1" numFmtId="4">
    <oc r="G182">
      <v>281.3</v>
    </oc>
    <nc r="G182">
      <v>281.39999999999998</v>
    </nc>
  </rcc>
  <rcc rId="526" sId="1" numFmtId="4">
    <oc r="E174">
      <v>14872.2</v>
    </oc>
    <nc r="E174">
      <v>14872.3</v>
    </nc>
  </rcc>
  <rcc rId="527" sId="1" numFmtId="4">
    <oc r="G174">
      <v>14872.2</v>
    </oc>
    <nc r="G174">
      <v>14872.3</v>
    </nc>
  </rcc>
  <rfmt sheetId="1" sqref="E4:G4">
    <dxf>
      <fill>
        <patternFill patternType="none">
          <bgColor auto="1"/>
        </patternFill>
      </fill>
    </dxf>
  </rfmt>
  <rcc rId="528" sId="1" numFmtId="4">
    <oc r="D66">
      <v>4738.3999999999996</v>
    </oc>
    <nc r="D66">
      <v>4738.5</v>
    </nc>
  </rcc>
  <rfmt sheetId="1" sqref="D211:F213">
    <dxf>
      <fill>
        <patternFill patternType="none">
          <bgColor auto="1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506" sId="1" numFmtId="4">
    <oc r="E219">
      <v>466886.6</v>
    </oc>
    <nc r="E219">
      <v>466.9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fmt sheetId="1" sqref="E211:E219">
    <dxf>
      <fill>
        <patternFill>
          <bgColor rgb="FFFFFF00"/>
        </patternFill>
      </fill>
    </dxf>
  </rfmt>
  <rfmt sheetId="1" sqref="D210:G219">
    <dxf>
      <fill>
        <patternFill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427" sId="1" numFmtId="4">
    <oc r="E218">
      <v>0</v>
    </oc>
    <nc r="E218">
      <v>-1320486.3999999999</v>
    </nc>
  </rcc>
  <rcc rId="428" sId="1" numFmtId="4">
    <oc r="E219">
      <v>-433.7</v>
    </oc>
    <nc r="E219">
      <v>1325607.6000000001</v>
    </nc>
  </rcc>
  <rcc rId="429" sId="1" numFmtId="4">
    <oc r="E216">
      <v>-20000</v>
    </oc>
    <nc r="E216">
      <v>-40000</v>
    </nc>
  </rcc>
  <rcc rId="430" sId="1" numFmtId="4">
    <oc r="E215">
      <v>40000</v>
    </oc>
    <nc r="E215">
      <v>101183.1</v>
    </nc>
  </rcc>
  <rfmt sheetId="1" sqref="E218:E219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rc rId="259" sId="1" ref="A141:XFD141" action="insertRow">
    <undo index="48" exp="area" ref3D="1" dr="$A$218:$XFD$224" dn="Z_0C520A02_E04D_4239_829B_D09BBD6B73A5_.wvu.Rows" sId="1"/>
    <undo index="46" exp="area" ref3D="1" dr="$A$199:$XFD$201" dn="Z_0C520A02_E04D_4239_829B_D09BBD6B73A5_.wvu.Rows" sId="1"/>
    <undo index="44" exp="area" ref3D="1" dr="$A$188:$XFD$188" dn="Z_0C520A02_E04D_4239_829B_D09BBD6B73A5_.wvu.Rows" sId="1"/>
    <undo index="42" exp="area" ref3D="1" dr="$A$185:$XFD$185" dn="Z_0C520A02_E04D_4239_829B_D09BBD6B73A5_.wvu.Rows" sId="1"/>
    <undo index="40" exp="area" ref3D="1" dr="$A$181:$XFD$183" dn="Z_0C520A02_E04D_4239_829B_D09BBD6B73A5_.wvu.Rows" sId="1"/>
    <undo index="38" exp="area" ref3D="1" dr="$A$173:$XFD$173" dn="Z_0C520A02_E04D_4239_829B_D09BBD6B73A5_.wvu.Rows" sId="1"/>
    <undo index="36" exp="area" ref3D="1" dr="$A$166:$XFD$168" dn="Z_0C520A02_E04D_4239_829B_D09BBD6B73A5_.wvu.Rows" sId="1"/>
    <undo index="34" exp="area" ref3D="1" dr="$A$154:$XFD$154" dn="Z_0C520A02_E04D_4239_829B_D09BBD6B73A5_.wvu.Rows" sId="1"/>
    <undo index="32" exp="area" ref3D="1" dr="$A$151:$XFD$151" dn="Z_0C520A02_E04D_4239_829B_D09BBD6B73A5_.wvu.Rows" sId="1"/>
    <undo index="4" exp="area" ref3D="1" dr="$A$173:$XFD$173" dn="Z_DD5C3F45_D2CB_45EC_9051_F348430664E8_.wvu.Rows" sId="1"/>
    <undo index="0" exp="area" ref3D="1" dr="$A$173:$XFD$173" dn="Z_C76330A2_057D_4E27_B720_532A3C304D14_.wvu.Rows" sId="1"/>
    <undo index="6" exp="area" ref3D="1" dr="$A$173:$XFD$173" dn="Z_91C1DC54_C312_471D_9246_B789B002B742_.wvu.Rows" sId="1"/>
    <undo index="4" exp="area" ref3D="1" dr="$A$173:$XFD$173" dn="Z_6B5A71DB_8104_43F2_BE21_9362D50D2638_.wvu.Rows" sId="1"/>
  </rrc>
  <rfmt sheetId="1" sqref="A141:XFD141">
    <dxf>
      <fill>
        <patternFill patternType="none">
          <bgColor auto="1"/>
        </patternFill>
      </fill>
    </dxf>
  </rfmt>
  <rcc rId="260" sId="1">
    <nc r="A141" t="inlineStr">
      <is>
        <t>71 0 07 Z0000</t>
      </is>
    </nc>
  </rcc>
  <rcc rId="261" sId="1" numFmtId="4">
    <nc r="D141">
      <v>1000</v>
    </nc>
  </rcc>
  <rcc rId="262" sId="1" numFmtId="4">
    <nc r="E141">
      <v>0</v>
    </nc>
  </rcc>
  <rcc rId="263" sId="1" numFmtId="4">
    <nc r="F141">
      <v>0</v>
    </nc>
  </rcc>
  <rcc rId="264" sId="1" numFmtId="4">
    <nc r="G141">
      <v>0</v>
    </nc>
  </rcc>
  <rcc rId="265" sId="1">
    <nc r="H141">
      <f>G141/$G$208</f>
    </nc>
  </rcc>
  <rcc rId="266" sId="1">
    <nc r="J141">
      <f>G141-D141</f>
    </nc>
  </rcc>
  <rcc rId="267" sId="1">
    <nc r="K141">
      <f>IF(G141=0,"0,0%",G141/D141)</f>
    </nc>
  </rcc>
  <rcc rId="268" sId="1">
    <nc r="L141">
      <f>G141-F141</f>
    </nc>
  </rcc>
  <rcc rId="269" sId="1" numFmtId="14">
    <nc r="I141">
      <v>0</v>
    </nc>
  </rcc>
  <rcc rId="270" sId="1" odxf="1" dxf="1" numFmtId="4">
    <nc r="C141">
      <v>0</v>
    </nc>
    <ndxf>
      <fill>
        <patternFill patternType="solid">
          <bgColor theme="9" tint="0.79998168889431442"/>
        </patternFill>
      </fill>
    </ndxf>
  </rcc>
  <rcc rId="271" sId="1">
    <nc r="B141" t="inlineStr">
      <is>
        <t>- выполнение работ по рекультивации земель городского поселения</t>
      </is>
    </nc>
  </rcc>
  <rfmt sheetId="1" sqref="F134" start="0" length="0">
    <dxf>
      <fill>
        <patternFill patternType="solid">
          <bgColor theme="0"/>
        </patternFill>
      </fill>
    </dxf>
  </rfmt>
  <rfmt sheetId="1" sqref="G134" start="0" length="0">
    <dxf>
      <fill>
        <patternFill patternType="solid">
          <bgColor theme="0"/>
        </patternFill>
      </fill>
    </dxf>
  </rfmt>
  <rrc rId="272" sId="1" ref="A150:XFD150" action="insertRow">
    <undo index="48" exp="area" ref3D="1" dr="$A$219:$XFD$225" dn="Z_0C520A02_E04D_4239_829B_D09BBD6B73A5_.wvu.Rows" sId="1"/>
    <undo index="46" exp="area" ref3D="1" dr="$A$200:$XFD$202" dn="Z_0C520A02_E04D_4239_829B_D09BBD6B73A5_.wvu.Rows" sId="1"/>
    <undo index="44" exp="area" ref3D="1" dr="$A$189:$XFD$189" dn="Z_0C520A02_E04D_4239_829B_D09BBD6B73A5_.wvu.Rows" sId="1"/>
    <undo index="42" exp="area" ref3D="1" dr="$A$186:$XFD$186" dn="Z_0C520A02_E04D_4239_829B_D09BBD6B73A5_.wvu.Rows" sId="1"/>
    <undo index="40" exp="area" ref3D="1" dr="$A$182:$XFD$184" dn="Z_0C520A02_E04D_4239_829B_D09BBD6B73A5_.wvu.Rows" sId="1"/>
    <undo index="38" exp="area" ref3D="1" dr="$A$174:$XFD$174" dn="Z_0C520A02_E04D_4239_829B_D09BBD6B73A5_.wvu.Rows" sId="1"/>
    <undo index="36" exp="area" ref3D="1" dr="$A$167:$XFD$169" dn="Z_0C520A02_E04D_4239_829B_D09BBD6B73A5_.wvu.Rows" sId="1"/>
    <undo index="34" exp="area" ref3D="1" dr="$A$155:$XFD$155" dn="Z_0C520A02_E04D_4239_829B_D09BBD6B73A5_.wvu.Rows" sId="1"/>
    <undo index="32" exp="area" ref3D="1" dr="$A$152:$XFD$152" dn="Z_0C520A02_E04D_4239_829B_D09BBD6B73A5_.wvu.Rows" sId="1"/>
    <undo index="4" exp="area" ref3D="1" dr="$A$174:$XFD$174" dn="Z_DD5C3F45_D2CB_45EC_9051_F348430664E8_.wvu.Rows" sId="1"/>
    <undo index="0" exp="area" ref3D="1" dr="$A$174:$XFD$174" dn="Z_C76330A2_057D_4E27_B720_532A3C304D14_.wvu.Rows" sId="1"/>
    <undo index="6" exp="area" ref3D="1" dr="$A$174:$XFD$174" dn="Z_91C1DC54_C312_471D_9246_B789B002B742_.wvu.Rows" sId="1"/>
    <undo index="4" exp="area" ref3D="1" dr="$A$174:$XFD$174" dn="Z_6B5A71DB_8104_43F2_BE21_9362D50D2638_.wvu.Rows" sId="1"/>
  </rrc>
  <rfmt sheetId="1" sqref="A150:XFD150">
    <dxf>
      <fill>
        <patternFill patternType="none">
          <bgColor auto="1"/>
        </patternFill>
      </fill>
    </dxf>
  </rfmt>
  <rfmt sheetId="1" sqref="C150" start="0" length="0">
    <dxf>
      <fill>
        <patternFill patternType="solid">
          <bgColor rgb="FFFDE9D9"/>
        </patternFill>
      </fill>
    </dxf>
  </rfmt>
  <rcc rId="273" sId="1">
    <nc r="A150" t="inlineStr">
      <is>
        <t>8300000000</t>
      </is>
    </nc>
  </rcc>
  <rcc rId="274" sId="1">
    <nc r="B150" t="inlineStr">
      <is>
        <t>ВЦП "Устройство детских, спортивных площадок, установка малых архитектурных форм на территории муниципального образования город Энгельс Энгельсского муниципального района Саратовской области в 2018-2020 годах"</t>
      </is>
    </nc>
  </rcc>
  <rcc rId="275" sId="1" numFmtId="4">
    <nc r="C150">
      <v>0</v>
    </nc>
  </rcc>
  <rcc rId="276" sId="1" numFmtId="4">
    <nc r="D150">
      <v>1450</v>
    </nc>
  </rcc>
  <rcc rId="277" sId="1" numFmtId="4">
    <nc r="E150">
      <v>0</v>
    </nc>
  </rcc>
  <rcc rId="278" sId="1" numFmtId="4">
    <nc r="F150">
      <v>0</v>
    </nc>
  </rcc>
  <rcc rId="279" sId="1" numFmtId="4">
    <nc r="G150">
      <v>0</v>
    </nc>
  </rcc>
  <rcc rId="280" sId="1">
    <nc r="H150">
      <f>G150/$G$209</f>
    </nc>
  </rcc>
  <rcc rId="281" sId="1">
    <nc r="J150">
      <f>G150-D150</f>
    </nc>
  </rcc>
  <rcc rId="282" sId="1">
    <nc r="L150">
      <f>G150-F150</f>
    </nc>
  </rcc>
  <rfmt sheetId="1" sqref="I150" start="0" length="0">
    <dxf>
      <fill>
        <patternFill patternType="solid">
          <bgColor rgb="FFFDE9D9"/>
        </patternFill>
      </fill>
    </dxf>
  </rfmt>
  <rcc rId="283" sId="1" numFmtId="14">
    <nc r="I150">
      <v>0</v>
    </nc>
  </rcc>
  <rcc rId="284" sId="1" odxf="1" dxf="1">
    <nc r="K150">
      <f>G150/D150</f>
    </nc>
    <odxf>
      <fill>
        <patternFill patternType="none">
          <bgColor indexed="65"/>
        </patternFill>
      </fill>
    </odxf>
    <ndxf>
      <fill>
        <patternFill patternType="solid">
          <bgColor rgb="FFFDE9D9"/>
        </patternFill>
      </fill>
    </ndxf>
  </rcc>
  <rfmt sheetId="1" sqref="I150:K150">
    <dxf>
      <fill>
        <patternFill patternType="none">
          <bgColor auto="1"/>
        </patternFill>
      </fill>
    </dxf>
  </rfmt>
  <rcc rId="285" sId="1">
    <oc r="D134">
      <f>D137+D142+D138+D139+D140+D136</f>
    </oc>
    <nc r="D134">
      <f>D137+D142+D138+D139+D140+D136+D141+D150</f>
    </nc>
  </rcc>
  <rcc rId="286" sId="1">
    <oc r="E134">
      <f>E137+E142+E138+E139+E140+E136</f>
    </oc>
    <nc r="E134">
      <f>E137+E142+E138+E139+E140+E136+E141+E150</f>
    </nc>
  </rcc>
  <rcc rId="287" sId="1">
    <oc r="F134">
      <f>F137+F138+F142+F136</f>
    </oc>
    <nc r="F134">
      <f>F137+F142+F138+F139+F140+F136+F141+F150</f>
    </nc>
  </rcc>
  <rcc rId="288" sId="1">
    <oc r="G134">
      <v>23627.4</v>
    </oc>
    <nc r="G134">
      <f>G137+G142+G138+G139+G140+G136+G141+G150</f>
    </nc>
  </rcc>
  <rcc rId="289" sId="1">
    <oc r="C134">
      <f>C137+C142+C138+C139+C140</f>
    </oc>
    <nc r="C134">
      <f>C137+C142+C138+C139+C140+C141+C150</f>
    </nc>
  </rcc>
  <rcc rId="290" sId="1" numFmtId="4">
    <oc r="E151">
      <f>E152</f>
    </oc>
    <nc r="E151">
      <f>E152</f>
    </nc>
  </rcc>
  <rcc rId="291" sId="1" numFmtId="4">
    <oc r="E152">
      <v>217.9</v>
    </oc>
    <nc r="E152">
      <v>1038.3</v>
    </nc>
  </rcc>
  <rcc rId="292" sId="1">
    <oc r="B116" t="inlineStr">
      <is>
        <t>- капитальный ремонт жилого фонда за счет средств  бюджета</t>
      </is>
    </oc>
    <nc r="B116" t="inlineStr">
      <is>
        <t>- капитальный ремонт жилого фонда за счет средств  бюджета, обследование жилых помещений на пригодность для проживания</t>
      </is>
    </nc>
  </rcc>
  <rcc rId="293" sId="1">
    <oc r="A120" t="inlineStr">
      <is>
        <t>2410000100</t>
      </is>
    </oc>
    <nc r="A120"/>
  </rcc>
  <rcc rId="294" sId="1">
    <oc r="D120">
      <v>1694.1</v>
    </oc>
    <nc r="D120">
      <f>1494.1+215.5+200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405" sId="1" numFmtId="4">
    <oc r="D163">
      <v>8646.2000000000007</v>
    </oc>
    <nc r="D163">
      <v>8646.1</v>
    </nc>
  </rcc>
  <rcc rId="406" sId="1" numFmtId="4">
    <oc r="D165">
      <v>581.20000000000005</v>
    </oc>
    <nc r="D165">
      <v>852.4</v>
    </nc>
  </rcc>
  <rcc rId="407" sId="1" numFmtId="4">
    <oc r="D160">
      <v>9162.4</v>
    </oc>
    <nc r="D160">
      <v>9484</v>
    </nc>
  </rcc>
  <rcc rId="408" sId="1" numFmtId="4">
    <oc r="D161">
      <v>498.4</v>
    </oc>
    <nc r="D161">
      <v>448</v>
    </nc>
  </rcc>
  <rcc rId="409" sId="1" numFmtId="4">
    <oc r="D167">
      <v>298.89999999999998</v>
    </oc>
    <nc r="D167">
      <f>361.4-62.4</f>
    </nc>
  </rcc>
  <rcc rId="410" sId="1" numFmtId="4">
    <oc r="E160">
      <v>1390.1</v>
    </oc>
    <nc r="E160">
      <v>3642</v>
    </nc>
  </rcc>
  <rcc rId="411" sId="1" numFmtId="4">
    <oc r="E161">
      <v>444.8</v>
    </oc>
    <nc r="E161">
      <v>448</v>
    </nc>
  </rcc>
  <rcc rId="412" sId="1" numFmtId="4">
    <oc r="E163">
      <v>1676</v>
    </oc>
    <nc r="E163">
      <v>3717.6</v>
    </nc>
  </rcc>
  <rcc rId="413" sId="1" numFmtId="4">
    <oc r="E164">
      <v>9.1</v>
    </oc>
    <nc r="E164">
      <v>22.6</v>
    </nc>
  </rcc>
  <rcc rId="414" sId="1" numFmtId="4">
    <oc r="E165">
      <v>139.69999999999999</v>
    </oc>
    <nc r="E165">
      <v>327</v>
    </nc>
  </rcc>
  <rcc rId="415" sId="1" numFmtId="4">
    <oc r="E171">
      <v>0</v>
    </oc>
    <nc r="E171">
      <v>295.5</v>
    </nc>
  </rcc>
  <rcc rId="416" sId="1">
    <oc r="E167">
      <v>10.1</v>
    </oc>
    <nc r="E167">
      <f>45.3-22.6+0.1</f>
    </nc>
  </rcc>
  <rcc rId="417" sId="1" numFmtId="4">
    <oc r="G160">
      <v>1390.1</v>
    </oc>
    <nc r="G160">
      <v>3642</v>
    </nc>
  </rcc>
  <rcc rId="418" sId="1" numFmtId="4">
    <oc r="G161">
      <v>444.8</v>
    </oc>
    <nc r="G161">
      <v>448</v>
    </nc>
  </rcc>
  <rcc rId="419" sId="1" numFmtId="4">
    <oc r="G163">
      <v>1676</v>
    </oc>
    <nc r="G163">
      <v>3717.6</v>
    </nc>
  </rcc>
  <rcc rId="420" sId="1" numFmtId="4">
    <oc r="G164">
      <v>9.1</v>
    </oc>
    <nc r="G164">
      <v>22.6</v>
    </nc>
  </rcc>
  <rcc rId="421" sId="1" numFmtId="4">
    <oc r="G165">
      <v>139.69999999999999</v>
    </oc>
    <nc r="G165">
      <v>327</v>
    </nc>
  </rcc>
  <rcc rId="422" sId="1" numFmtId="4">
    <oc r="G167">
      <v>10.1</v>
    </oc>
    <nc r="G167">
      <f>45.3-22.6+0.1</f>
    </nc>
  </rcc>
  <rcc rId="423" sId="1" numFmtId="4">
    <oc r="G171">
      <v>0</v>
    </oc>
    <nc r="G171">
      <v>295.5</v>
    </nc>
  </rcc>
  <rdn rId="0" localSheetId="1" customView="1" name="Z_24A27F03_1973_491C_B5BB_96E92A647E6D_.wvu.PrintArea" hidden="1" oldHidden="1">
    <formula>'Анализ бюджета'!$A$1:$L$226</formula>
  </rdn>
  <rdn rId="0" localSheetId="1" customView="1" name="Z_24A27F03_1973_491C_B5BB_96E92A647E6D_.wvu.PrintTitles" hidden="1" oldHidden="1">
    <formula>'Анализ бюджета'!$4:$5</formula>
  </rdn>
  <rdn rId="0" localSheetId="1" customView="1" name="Z_24A27F03_1973_491C_B5BB_96E92A647E6D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</rdn>
  <rcv guid="{24A27F03-1973-491C-B5BB-96E92A647E6D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1" sqref="D4" start="0" length="0">
    <dxf>
      <fill>
        <patternFill>
          <bgColor rgb="FFB7F8C2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fmt sheetId="1" sqref="D211:G213">
    <dxf>
      <fill>
        <patternFill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E218:E219">
    <dxf>
      <fill>
        <patternFill>
          <bgColor theme="0"/>
        </patternFill>
      </fill>
    </dxf>
  </rfmt>
  <rfmt sheetId="1" sqref="E213:E219">
    <dxf>
      <fill>
        <patternFill>
          <bgColor theme="0"/>
        </patternFill>
      </fill>
    </dxf>
  </rfmt>
  <rfmt sheetId="1" sqref="E211:E212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fmt sheetId="1" sqref="F210:F219">
    <dxf>
      <fill>
        <patternFill>
          <bgColor theme="0"/>
        </patternFill>
      </fill>
    </dxf>
  </rfmt>
  <rfmt sheetId="1" sqref="F211:F212">
    <dxf>
      <fill>
        <patternFill>
          <bgColor rgb="FFFFFF00"/>
        </patternFill>
      </fill>
    </dxf>
  </rfmt>
  <rcc rId="478" sId="1" numFmtId="4">
    <oc r="D218">
      <v>0</v>
    </oc>
    <nc r="D218">
      <v>-1320486.3999999999</v>
    </nc>
  </rcc>
  <rcc rId="479" sId="1" numFmtId="4">
    <oc r="D219">
      <v>5121.2</v>
    </oc>
    <nc r="D219">
      <v>1325607.6000000001</v>
    </nc>
  </rcc>
  <rcc rId="480" sId="1" numFmtId="4">
    <oc r="D215">
      <v>60000</v>
    </oc>
    <nc r="D215">
      <v>101183.1</v>
    </nc>
  </rcc>
  <rfmt sheetId="1" sqref="D215:D219">
    <dxf>
      <fill>
        <patternFill>
          <bgColor theme="0"/>
        </patternFill>
      </fill>
    </dxf>
  </rfmt>
  <rfmt sheetId="1" sqref="D213:D214">
    <dxf>
      <fill>
        <patternFill>
          <bgColor theme="0"/>
        </patternFill>
      </fill>
    </dxf>
  </rfmt>
  <rfmt sheetId="1" sqref="G215:G219">
    <dxf>
      <fill>
        <patternFill>
          <bgColor theme="0"/>
        </patternFill>
      </fill>
    </dxf>
  </rfmt>
  <rfmt sheetId="1" sqref="G213:G214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fmt sheetId="1" sqref="F142">
    <dxf>
      <fill>
        <patternFill patternType="solid">
          <bgColor rgb="FFFFFF00"/>
        </patternFill>
      </fill>
    </dxf>
  </rfmt>
  <rfmt sheetId="1" sqref="F138">
    <dxf>
      <fill>
        <patternFill patternType="solid">
          <bgColor rgb="FFFFFF00"/>
        </patternFill>
      </fill>
    </dxf>
  </rfmt>
  <rfmt sheetId="1" sqref="F137">
    <dxf>
      <fill>
        <patternFill patternType="solid">
          <bgColor rgb="FFFFFF00"/>
        </patternFill>
      </fill>
    </dxf>
  </rfmt>
  <rcc rId="516" sId="1">
    <oc r="F134">
      <f>F137+F142+F138+F139+F140+F136+F141+F150</f>
    </oc>
    <nc r="F134">
      <f>F137+F138+F142</f>
    </nc>
  </rcc>
  <rcc rId="517" sId="1">
    <oc r="E134">
      <f>E137+E142+E138+E139+E140+E136+E141+E150</f>
    </oc>
    <nc r="E134">
      <f>E137+E138+E142</f>
    </nc>
  </rcc>
  <rfmt sheetId="1" sqref="F137:F142">
    <dxf>
      <fill>
        <patternFill patternType="none">
          <bgColor auto="1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490" sId="1" numFmtId="4">
    <oc r="E215">
      <v>101183.1</v>
    </oc>
    <nc r="E215">
      <v>40000</v>
    </nc>
  </rcc>
  <rcc rId="491" sId="1" numFmtId="4">
    <oc r="E216">
      <v>-40000</v>
    </oc>
    <nc r="E216">
      <v>-20000</v>
    </nc>
  </rcc>
  <rcc rId="492" sId="1" numFmtId="4">
    <oc r="E219">
      <v>1325607.6000000001</v>
    </oc>
    <nc r="E219">
      <v>466886.6</v>
    </nc>
  </rcc>
  <rcc rId="493" sId="1" numFmtId="4">
    <oc r="E218">
      <v>-1320486.3999999999</v>
    </oc>
    <nc r="E218">
      <v>0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1" sqref="D210:G210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1" sqref="E4" start="0" length="0">
    <dxf>
      <numFmt numFmtId="0" formatCode="General"/>
      <fill>
        <patternFill patternType="solid">
          <bgColor rgb="FFB7F8C2"/>
        </patternFill>
      </fill>
    </dxf>
  </rfmt>
  <rfmt sheetId="1" sqref="F4" start="0" length="0">
    <dxf>
      <fill>
        <patternFill patternType="solid">
          <bgColor rgb="FFB7F8C2"/>
        </patternFill>
      </fill>
    </dxf>
  </rfmt>
  <rfmt sheetId="1" sqref="G4" start="0" length="0">
    <dxf>
      <fill>
        <patternFill patternType="solid">
          <bgColor rgb="FFB7F8C2"/>
        </patternFill>
      </fill>
    </dxf>
  </rfmt>
  <rcc rId="549" sId="1">
    <oc r="K115">
      <f>G115/D115</f>
    </oc>
    <nc r="K115">
      <f>G115/D115</f>
    </nc>
  </rcc>
  <rcc rId="550" sId="1" numFmtId="14">
    <oc r="K116">
      <v>0</v>
    </oc>
    <nc r="K116">
      <f>G116/D116</f>
    </nc>
  </rcc>
  <rcc rId="551" sId="1" numFmtId="14">
    <oc r="K117">
      <v>0</v>
    </oc>
    <nc r="K117">
      <f>G117/D117</f>
    </nc>
  </rcc>
  <rcc rId="552" sId="1">
    <oc r="K118">
      <f>G118/D118</f>
    </oc>
    <nc r="K118">
      <f>G118/D118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543" sId="1">
    <oc r="B171" t="inlineStr">
      <is>
    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    </is>
    </oc>
    <nc r="B171" t="inlineStr">
      <is>
        <t xml:space="preserve">- Муниципальная программа "Молодежь муниципального образования город Энгельс Энгельсского муниципального района Саратовской области" </t>
      </is>
    </nc>
  </rcc>
  <rcc rId="544" sId="1">
    <oc r="B186" t="inlineStr">
      <is>
    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2017-2020 годы</t>
      </is>
    </oc>
    <nc r="B186" t="inlineStr">
      <is>
        <t xml:space="preserve"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</t>
      </is>
    </nc>
  </rcc>
  <rcc rId="545" sId="1">
    <oc r="B204" t="inlineStr">
      <is>
    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    </is>
    </oc>
    <nc r="B204" t="inlineStr">
      <is>
    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    </is>
    </nc>
  </rcc>
  <rcv guid="{24A27F03-1973-491C-B5BB-96E92A647E6D}" action="delete"/>
  <rdn rId="0" localSheetId="1" customView="1" name="Z_24A27F03_1973_491C_B5BB_96E92A647E6D_.wvu.PrintArea" hidden="1" oldHidden="1">
    <formula>'Анализ бюджета'!$A$1:$L$226</formula>
    <oldFormula>'Анализ бюджета'!$A$1:$L$226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24A27F03-1973-491C-B5BB-96E92A647E6D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1" sId="1" numFmtId="4">
    <oc r="F114">
      <v>0</v>
    </oc>
    <nc r="F114">
      <v>287.3</v>
    </nc>
  </rcc>
  <rcc rId="2" sId="1" numFmtId="4">
    <oc r="F115">
      <v>0</v>
    </oc>
    <nc r="F115">
      <v>20</v>
    </nc>
  </rcc>
  <rcc rId="3" sId="1" numFmtId="4">
    <oc r="F116">
      <v>1682.4</v>
    </oc>
    <nc r="F116">
      <v>3419.2</v>
    </nc>
  </rcc>
  <rcc rId="4" sId="1" numFmtId="4">
    <oc r="F117">
      <v>559.6</v>
    </oc>
    <nc r="F117">
      <v>902.2</v>
    </nc>
  </rcc>
  <rcc rId="5" sId="1" numFmtId="4">
    <oc r="F120">
      <v>350.1</v>
    </oc>
    <nc r="F120">
      <v>692.7</v>
    </nc>
  </rcc>
  <rcc rId="6" sId="1" numFmtId="4">
    <oc r="F123">
      <v>559.6</v>
    </oc>
    <nc r="F123">
      <v>902.2</v>
    </nc>
  </rcc>
  <rcc rId="7" sId="1" numFmtId="4">
    <oc r="F127">
      <v>169.6</v>
    </oc>
    <nc r="F127">
      <v>216.6</v>
    </nc>
  </rcc>
  <rcc rId="8" sId="1" numFmtId="4">
    <oc r="F134">
      <v>18536.7</v>
    </oc>
    <nc r="F134">
      <v>31230.7</v>
    </nc>
  </rcc>
  <rcc rId="9" sId="1" numFmtId="4">
    <oc r="F135">
      <v>1093.2</v>
    </oc>
    <nc r="F135">
      <v>2632.6</v>
    </nc>
  </rcc>
  <rcc rId="10" sId="1" numFmtId="4">
    <oc r="F139">
      <v>1810.9</v>
    </oc>
    <nc r="F139">
      <v>4919</v>
    </nc>
  </rcc>
  <rcc rId="11" sId="1" numFmtId="4">
    <oc r="F140">
      <v>572.5</v>
    </oc>
    <nc r="F140">
      <v>1125.3</v>
    </nc>
  </rcc>
  <rcc rId="12" sId="1" numFmtId="4">
    <oc r="F142">
      <v>2228.1999999999998</v>
    </oc>
    <nc r="F142">
      <v>5113.3999999999996</v>
    </nc>
  </rcc>
  <rcc rId="13" sId="1" numFmtId="4">
    <oc r="F143">
      <v>71.8</v>
    </oc>
    <nc r="F143">
      <v>252.3</v>
    </nc>
  </rcc>
  <rcc rId="14" sId="1" numFmtId="4">
    <oc r="F145">
      <v>83.4</v>
    </oc>
    <nc r="F145">
      <v>678.6</v>
    </nc>
  </rcc>
  <rcc rId="15" sId="1" numFmtId="4">
    <oc r="F147">
      <v>177.1</v>
    </oc>
    <nc r="F147">
      <v>402.8</v>
    </nc>
  </rcc>
  <rcc rId="16" sId="1" numFmtId="4">
    <oc r="F150">
      <v>2228.1999999999998</v>
    </oc>
    <nc r="F150">
      <v>5113.3999999999996</v>
    </nc>
  </rcc>
  <rcc rId="17" sId="1" numFmtId="4">
    <oc r="F152">
      <v>22944.799999999999</v>
    </oc>
    <nc r="F152">
      <v>32950.699999999997</v>
    </nc>
  </rcc>
  <rcc rId="18" sId="1" numFmtId="4">
    <oc r="F155">
      <v>1323.8</v>
    </oc>
    <nc r="F155">
      <v>3144</v>
    </nc>
  </rcc>
  <rcc rId="19" sId="1" numFmtId="4">
    <oc r="F156">
      <v>538.4</v>
    </oc>
    <nc r="F156">
      <v>551.79999999999995</v>
    </nc>
  </rcc>
  <rcc rId="20" sId="1" numFmtId="4">
    <oc r="F158">
      <v>1548.6</v>
    </oc>
    <nc r="F158">
      <v>3219.9</v>
    </nc>
  </rcc>
  <rcc rId="21" sId="1" numFmtId="4">
    <oc r="F159">
      <v>12.5</v>
    </oc>
    <nc r="F159">
      <v>27.2</v>
    </nc>
  </rcc>
  <rcc rId="22" sId="1" numFmtId="4">
    <oc r="F160">
      <v>296.10000000000002</v>
    </oc>
    <nc r="F160">
      <v>425.3</v>
    </nc>
  </rcc>
  <rcc rId="23" sId="1" numFmtId="4">
    <oc r="F162">
      <v>5</v>
    </oc>
    <nc r="F162">
      <v>23.4</v>
    </nc>
  </rcc>
  <rcc rId="24" sId="1" numFmtId="4">
    <oc r="F166">
      <v>0</v>
    </oc>
    <nc r="F166">
      <v>167.4</v>
    </nc>
  </rcc>
  <rcc rId="25" sId="1" numFmtId="4">
    <oc r="F169">
      <v>10008.1</v>
    </oc>
    <nc r="F169">
      <v>21784.400000000001</v>
    </nc>
  </rcc>
  <rcc rId="26" sId="1" numFmtId="4">
    <oc r="F171">
      <v>3106.9</v>
    </oc>
    <nc r="F171">
      <v>3244.2</v>
    </nc>
  </rcc>
  <rcc rId="27" sId="1" numFmtId="4">
    <oc r="F173">
      <v>9886.2000000000007</v>
    </oc>
    <nc r="F173">
      <v>20001.3</v>
    </nc>
  </rcc>
  <rcc rId="28" sId="1" numFmtId="4">
    <oc r="F174">
      <v>65.5</v>
    </oc>
    <nc r="F174">
      <v>138.30000000000001</v>
    </nc>
  </rcc>
  <rcc rId="29" sId="1" numFmtId="4">
    <oc r="F175">
      <v>3004.6</v>
    </oc>
    <nc r="F175">
      <v>4418.6000000000004</v>
    </nc>
  </rcc>
  <rcc rId="30" sId="1" numFmtId="4">
    <oc r="F177">
      <v>158.69999999999999</v>
    </oc>
    <nc r="F177">
      <v>470.4</v>
    </nc>
  </rcc>
  <rcc rId="31" sId="1">
    <oc r="B181" t="inlineStr">
      <is>
    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2017-2019 годы</t>
      </is>
    </oc>
    <nc r="B181" t="inlineStr">
      <is>
    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2017-2020 годы</t>
      </is>
    </nc>
  </rcc>
  <rcc rId="32" sId="1" numFmtId="4">
    <oc r="G181">
      <v>0</v>
    </oc>
    <nc r="G181">
      <v>688.9</v>
    </nc>
  </rcc>
  <rcc rId="33" sId="1" numFmtId="4">
    <oc r="G184">
      <v>132.1</v>
    </oc>
    <nc r="G184">
      <v>218.9</v>
    </nc>
  </rcc>
  <rcc rId="34" sId="1" numFmtId="4">
    <oc r="G188">
      <v>1778.3</v>
    </oc>
    <nc r="G188">
      <v>3677.3</v>
    </nc>
  </rcc>
  <rcc rId="35" sId="1" numFmtId="4">
    <oc r="G189">
      <v>332.5</v>
    </oc>
    <nc r="G189">
      <v>621.5</v>
    </nc>
  </rcc>
  <rcc rId="36" sId="1" numFmtId="4">
    <oc r="G191">
      <v>1603.2</v>
    </oc>
    <nc r="G191">
      <v>3440</v>
    </nc>
  </rcc>
  <rcc rId="37" sId="1" numFmtId="4">
    <oc r="G192">
      <v>6.7</v>
    </oc>
    <nc r="G192">
      <v>12.2</v>
    </nc>
  </rcc>
  <rcc rId="38" sId="1" numFmtId="4">
    <oc r="G193">
      <v>499.9</v>
    </oc>
    <nc r="G193">
      <v>732.9</v>
    </nc>
  </rcc>
  <rcc rId="39" sId="1" numFmtId="4">
    <oc r="G195">
      <v>1</v>
    </oc>
    <nc r="G195">
      <v>113.7</v>
    </nc>
  </rcc>
  <rcc rId="40" sId="1" numFmtId="4">
    <oc r="G199">
      <v>321</v>
    </oc>
    <nc r="G199">
      <v>1423.2</v>
    </nc>
  </rcc>
  <rcc rId="41" sId="1" numFmtId="4">
    <oc r="G201">
      <v>3340.5</v>
    </oc>
    <nc r="G201">
      <v>7543</v>
    </nc>
  </rcc>
  <rcc rId="42" sId="1" numFmtId="4">
    <oc r="G203">
      <v>24500</v>
    </oc>
    <nc r="G203">
      <v>26000</v>
    </nc>
  </rcc>
  <rcc rId="43" sId="1" numFmtId="4">
    <oc r="G210">
      <v>30000</v>
    </oc>
    <nc r="G210">
      <v>90000</v>
    </nc>
  </rcc>
  <rcc rId="44" sId="1" numFmtId="4">
    <oc r="F181">
      <v>0</v>
    </oc>
    <nc r="F181">
      <v>688.9</v>
    </nc>
  </rcc>
  <rcc rId="45" sId="1">
    <oc r="F110">
      <f>F112+F115+F116+F117+F126+F125+F113+F127</f>
    </oc>
    <nc r="F110">
      <f>F112+F115+F116+F117+F126+F125+F113+F127+F114</f>
    </nc>
  </rcc>
  <rcc rId="46" sId="1" numFmtId="4">
    <oc r="F203">
      <v>2000</v>
    </oc>
    <nc r="F203">
      <v>26000</v>
    </nc>
  </rcc>
  <rcc rId="47" sId="1" numFmtId="4">
    <oc r="F201">
      <v>3953.1</v>
    </oc>
    <nc r="F201">
      <v>7543</v>
    </nc>
  </rcc>
  <rcc rId="48" sId="1" numFmtId="4">
    <oc r="F199">
      <v>435</v>
    </oc>
    <nc r="F199">
      <v>1423.2</v>
    </nc>
  </rcc>
  <rcc rId="49" sId="1" numFmtId="4">
    <oc r="F191">
      <v>1653.6</v>
    </oc>
    <nc r="F191">
      <v>3440</v>
    </nc>
  </rcc>
  <rcc rId="50" sId="1" numFmtId="4">
    <oc r="F192">
      <v>5.9</v>
    </oc>
    <nc r="F192">
      <v>12.2</v>
    </nc>
  </rcc>
  <rcc rId="51" sId="1" numFmtId="4">
    <oc r="F193">
      <v>523.9</v>
    </oc>
    <nc r="F193">
      <v>732.9</v>
    </nc>
  </rcc>
  <rcc rId="52" sId="1" numFmtId="4">
    <oc r="F195">
      <v>53</v>
    </oc>
    <nc r="F195">
      <v>113.7</v>
    </nc>
  </rcc>
  <rcc rId="53" sId="1" numFmtId="4">
    <oc r="F188">
      <v>1639</v>
    </oc>
    <nc r="F188">
      <v>3677.3</v>
    </nc>
  </rcc>
  <rcc rId="54" sId="1" numFmtId="4">
    <oc r="F189">
      <v>597.4</v>
    </oc>
    <nc r="F189">
      <v>621.5</v>
    </nc>
  </rcc>
  <rcc rId="55" sId="1" numFmtId="4">
    <oc r="F184">
      <v>87.5</v>
    </oc>
    <nc r="F184">
      <v>218.9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бюджета'!$A$1:$L$221</formula>
    <oldFormula>'Анализ бюджета'!$A$1:$L$221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oldFormula>
  </rdn>
  <rcv guid="{0C520A02-E04D-4239-829B-D09BBD6B73A5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6" start="0" length="2147483647">
    <dxf>
      <font>
        <b/>
      </font>
    </dxf>
  </rfmt>
  <rcc rId="565" sId="1">
    <oc r="H40">
      <f>G40/Всего_доходов_2003*100</f>
    </oc>
    <nc r="H40">
      <f>H41+H43+H46+H48+H50</f>
    </nc>
  </rcc>
  <rcv guid="{5470FB45-3E1B-4EAD-922B-BC6978B055FF}" action="delete"/>
  <rdn rId="0" localSheetId="1" customView="1" name="Z_5470FB45_3E1B_4EAD_922B_BC6978B055FF_.wvu.PrintArea" hidden="1" oldHidden="1">
    <formula>'Анализ бюджета'!$A$1:$L$226</formula>
    <oldFormula>'Анализ бюджета'!$A$1:$L$226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dn rId="0" localSheetId="1" customView="1" name="Z_5470FB45_3E1B_4EAD_922B_BC6978B055FF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5470FB45-3E1B-4EAD-922B-BC6978B055FF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бюджета'!$A$1:$L$221</formula>
    <oldFormula>'Анализ бюджета'!$A$1:$L$221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oldFormula>
  </rdn>
  <rcv guid="{0C520A02-E04D-4239-829B-D09BBD6B73A5}" action="add"/>
</revisions>
</file>

<file path=xl/revisions/revisionLog4.xml><?xml version="1.0" encoding="utf-8"?>
<revisions xmlns="http://schemas.openxmlformats.org/spreadsheetml/2006/main" xmlns:r="http://schemas.openxmlformats.org/officeDocument/2006/relationships">
  <rcc rId="62" sId="1" numFmtId="4">
    <oc r="F210">
      <v>40000</v>
    </oc>
    <nc r="F210">
      <v>90000</v>
    </nc>
  </rcc>
  <rcc rId="63" sId="1" numFmtId="4">
    <oc r="F211">
      <v>-40000</v>
    </oc>
    <nc r="F211">
      <v>-90000</v>
    </nc>
  </rcc>
  <rcc rId="64" sId="1" numFmtId="4">
    <oc r="F213">
      <v>-160042.20000000001</v>
    </oc>
    <nc r="F213">
      <v>-388965.2</v>
    </nc>
  </rcc>
  <rcc rId="65" sId="1" numFmtId="4">
    <oc r="F214">
      <v>150656.20000000001</v>
    </oc>
    <nc r="F214">
      <v>377388.4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бюджета'!$A$1:$L$221</formula>
    <oldFormula>'Анализ бюджета'!$A$1:$L$221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oldFormula>
  </rdn>
  <rcv guid="{0C520A02-E04D-4239-829B-D09BBD6B73A5}" action="add"/>
</revisions>
</file>

<file path=xl/revisions/revisionLog5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бюджета'!$A$1:$L$221</formula>
    <oldFormula>'Анализ бюджета'!$A$1:$L$221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oldFormula>
  </rdn>
  <rcv guid="{0C520A02-E04D-4239-829B-D09BBD6B73A5}" action="add"/>
</revisions>
</file>

<file path=xl/revisions/revisionLog6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бюджета'!$A$1:$L$221</formula>
    <oldFormula>'Анализ бюджета'!$A$1:$L$221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бюджета'!$59:$61,'Анализ бюджета'!$65:$66,'Анализ бюджета'!$69:$69,'Анализ бюджета'!$73:$74,'Анализ бюджета'!$76:$77,'Анализ бюджета'!$82:$82,'Анализ бюджета'!$86:$89,'Анализ бюджета'!$105:$105,'Анализ бюджета'!$128:$130,'Анализ бюджета'!$136:$137,'Анализ бюджета'!$148:$148,'Анализ бюджета'!$151:$151,'Анализ бюджета'!$163:$165,'Анализ бюджета'!$170:$170,'Анализ бюджета'!$178:$180,'Анализ бюджета'!$182:$182,'Анализ бюджета'!$185:$185,'Анализ бюджета'!$196:$198,'Анализ бюджета'!$215:$221</oldFormula>
  </rdn>
  <rcv guid="{0C520A02-E04D-4239-829B-D09BBD6B73A5}" action="add"/>
</revisions>
</file>

<file path=xl/revisions/revisionLog7.xml><?xml version="1.0" encoding="utf-8"?>
<revisions xmlns="http://schemas.openxmlformats.org/spreadsheetml/2006/main" xmlns:r="http://schemas.openxmlformats.org/officeDocument/2006/relationships">
  <rcc rId="75" sId="1" numFmtId="4">
    <oc r="D20">
      <v>80000</v>
    </oc>
    <nc r="D20">
      <v>1104256</v>
    </nc>
  </rcc>
  <rcc rId="76" sId="1" numFmtId="4">
    <oc r="D20">
      <v>1104256</v>
    </oc>
    <nc r="D20">
      <v>110426</v>
    </nc>
  </rcc>
  <rcc rId="77" sId="1" numFmtId="4">
    <oc r="D24">
      <v>69993.399999999994</v>
    </oc>
    <nc r="D24">
      <v>72950</v>
    </nc>
  </rcc>
  <rcc rId="78" sId="1" numFmtId="4">
    <oc r="D42">
      <v>11831.3</v>
    </oc>
    <nc r="D42">
      <v>10648.2</v>
    </nc>
  </rcc>
  <rcc rId="79" sId="1" numFmtId="4">
    <oc r="D47">
      <v>6820.5</v>
    </oc>
    <nc r="D47">
      <v>7590.5</v>
    </nc>
  </rcc>
  <rcc rId="80" sId="1" numFmtId="4">
    <oc r="E10">
      <v>57806.3</v>
    </oc>
    <nc r="E10">
      <v>128135.8</v>
    </nc>
  </rcc>
  <rcc rId="81" sId="1" numFmtId="4">
    <oc r="E12">
      <v>4384.5</v>
    </oc>
    <nc r="E12">
      <v>9116.7999999999993</v>
    </nc>
  </rcc>
  <rcc rId="82" sId="1" numFmtId="4">
    <oc r="E15">
      <v>2858.3</v>
    </oc>
    <nc r="E15">
      <v>3726.4</v>
    </nc>
  </rcc>
  <rcc rId="83" sId="1" numFmtId="4">
    <oc r="E18">
      <v>8700</v>
    </oc>
    <nc r="E18">
      <v>15700</v>
    </nc>
  </rcc>
  <rcc rId="84" sId="1" numFmtId="4">
    <oc r="E20">
      <v>24450</v>
    </oc>
    <nc r="E20">
      <v>49040.5</v>
    </nc>
  </rcc>
  <rcc rId="85" sId="1" numFmtId="4">
    <oc r="E21">
      <v>4900</v>
    </oc>
    <nc r="E21">
      <v>7600</v>
    </nc>
  </rcc>
  <rcc rId="86" sId="1" numFmtId="4">
    <oc r="E24">
      <v>9800</v>
    </oc>
    <nc r="E24">
      <v>20965</v>
    </nc>
  </rcc>
  <rcc rId="87" sId="1" numFmtId="4">
    <oc r="E25">
      <v>574</v>
    </oc>
    <nc r="E25">
      <v>1130</v>
    </nc>
  </rcc>
  <rcc rId="88" sId="1" numFmtId="4">
    <oc r="E27">
      <v>2081.5</v>
    </oc>
    <nc r="E27">
      <v>3503</v>
    </nc>
  </rcc>
  <rcc rId="89" sId="1" numFmtId="4">
    <oc r="E30">
      <v>195.6</v>
    </oc>
    <nc r="E30">
      <v>800</v>
    </nc>
  </rcc>
  <rcc rId="90" sId="1" numFmtId="4">
    <oc r="E31">
      <v>1403</v>
    </oc>
    <nc r="E31">
      <v>7000</v>
    </nc>
  </rcc>
  <rcc rId="91" sId="1" numFmtId="4">
    <oc r="E42">
      <v>2957.7</v>
    </oc>
    <nc r="E42">
      <v>5556</v>
    </nc>
  </rcc>
  <rcc rId="92" sId="1" numFmtId="4">
    <nc r="E44">
      <v>0</v>
    </nc>
  </rcc>
  <rcc rId="93" sId="1" numFmtId="4">
    <oc r="E44">
      <v>0</v>
    </oc>
    <nc r="E44"/>
  </rcc>
  <rcc rId="94" sId="1" numFmtId="4">
    <nc r="E45">
      <v>38584.6</v>
    </nc>
  </rcc>
  <rcc rId="95" sId="1" numFmtId="4">
    <oc r="E47">
      <v>1705.1</v>
    </oc>
    <nc r="E47">
      <v>3410.2</v>
    </nc>
  </rcc>
  <rcc rId="96" sId="1" numFmtId="4">
    <oc r="E10">
      <v>128135.8</v>
    </oc>
    <nc r="E10">
      <v>128135.7</v>
    </nc>
  </rcc>
  <rcc rId="97" sId="1" numFmtId="4">
    <oc r="F10">
      <v>57770.3</v>
    </oc>
    <nc r="F10">
      <v>125985.3</v>
    </nc>
  </rcc>
  <rcc rId="98" sId="1" numFmtId="4">
    <oc r="F12">
      <v>4326.8999999999996</v>
    </oc>
    <nc r="F12">
      <v>8680.4</v>
    </nc>
  </rcc>
  <rcc rId="99" sId="1" numFmtId="4">
    <oc r="F15">
      <v>4890.8</v>
    </oc>
    <nc r="F15">
      <v>5593.2</v>
    </nc>
  </rcc>
  <rcc rId="100" sId="1" numFmtId="4">
    <oc r="F18">
      <v>10642.9</v>
    </oc>
    <nc r="F18">
      <v>15822.4</v>
    </nc>
  </rcc>
  <rcc rId="101" sId="1" numFmtId="4">
    <oc r="F20">
      <v>14990.3</v>
    </oc>
    <nc r="F20">
      <v>47623.1</v>
    </nc>
  </rcc>
  <rcc rId="102" sId="1" numFmtId="4">
    <oc r="F21">
      <v>5215.5</v>
    </oc>
    <nc r="F21">
      <v>8980.2999999999993</v>
    </nc>
  </rcc>
  <rcc rId="103" sId="1" numFmtId="4">
    <oc r="F24">
      <v>13337.1</v>
    </oc>
    <nc r="F24">
      <v>32895.199999999997</v>
    </nc>
  </rcc>
  <rcc rId="104" sId="1" numFmtId="4">
    <oc r="F25">
      <v>642.79999999999995</v>
    </oc>
    <nc r="F25">
      <v>1268.3</v>
    </nc>
  </rcc>
  <rcc rId="105" sId="1" numFmtId="4">
    <oc r="F27">
      <v>2738.2</v>
    </oc>
    <nc r="F27">
      <v>3995.6</v>
    </nc>
  </rcc>
  <rcc rId="106" sId="1" numFmtId="4">
    <oc r="F30">
      <v>1147.5999999999999</v>
    </oc>
    <nc r="F30">
      <v>1383.7</v>
    </nc>
  </rcc>
  <rcc rId="107" sId="1" numFmtId="4">
    <oc r="F31">
      <v>1634</v>
    </oc>
    <nc r="F31">
      <v>6348.6</v>
    </nc>
  </rcc>
  <rcc rId="108" sId="1" numFmtId="4">
    <oc r="F35">
      <v>31.1</v>
    </oc>
    <nc r="F35">
      <v>44.4</v>
    </nc>
  </rcc>
  <rcc rId="109" sId="1" numFmtId="4">
    <oc r="F42">
      <v>2670</v>
    </oc>
    <nc r="F42">
      <v>5340</v>
    </nc>
  </rcc>
  <rcc rId="110" sId="1" numFmtId="4">
    <oc r="F45">
      <v>0</v>
    </oc>
    <nc r="F45">
      <v>35000</v>
    </nc>
  </rcc>
  <rcc rId="111" sId="1" numFmtId="4">
    <oc r="G10">
      <v>57547.5</v>
    </oc>
    <nc r="G10">
      <v>126.7</v>
    </nc>
  </rcc>
  <rcc rId="112" sId="1" numFmtId="4">
    <oc r="G12">
      <v>4373.1000000000004</v>
    </oc>
    <nc r="G12">
      <v>9054.7999999999993</v>
    </nc>
  </rcc>
  <rcc rId="113" sId="1" numFmtId="4">
    <oc r="G15">
      <v>2858.3</v>
    </oc>
    <nc r="G15">
      <v>3726.4</v>
    </nc>
  </rcc>
  <rcc rId="114" sId="1" numFmtId="4">
    <oc r="G18">
      <v>8652.9</v>
    </oc>
    <nc r="G18">
      <v>15490.4</v>
    </nc>
  </rcc>
  <rcc rId="115" sId="1" numFmtId="4">
    <oc r="G20">
      <v>24388.400000000001</v>
    </oc>
    <nc r="G20">
      <v>48553.4</v>
    </nc>
  </rcc>
  <rcc rId="116" sId="1" numFmtId="4">
    <oc r="G21">
      <v>4878.1000000000004</v>
    </oc>
    <nc r="G21">
      <v>7551.7</v>
    </nc>
  </rcc>
  <rcc rId="117" sId="1" numFmtId="4">
    <oc r="G24">
      <v>9813</v>
    </oc>
    <nc r="G24">
      <v>20983.5</v>
    </nc>
  </rcc>
  <rcc rId="118" sId="1" numFmtId="4">
    <oc r="G25">
      <v>574.20000000000005</v>
    </oc>
    <nc r="G25">
      <v>1127.3</v>
    </nc>
  </rcc>
  <rcc rId="119" sId="1" numFmtId="4">
    <oc r="G27">
      <f>2073.4+0.5</f>
    </oc>
    <nc r="G27">
      <v>3457.2</v>
    </nc>
  </rcc>
  <rcc rId="120" sId="1" numFmtId="4">
    <oc r="G30">
      <v>195.4</v>
    </oc>
    <nc r="G30">
      <v>1314.9</v>
    </nc>
  </rcc>
  <rcc rId="121" sId="1" numFmtId="4">
    <oc r="G31">
      <f>1403.6+63.1</f>
    </oc>
    <nc r="G31">
      <v>6999.8</v>
    </nc>
  </rcc>
  <rcc rId="122" sId="1" numFmtId="4">
    <oc r="G35">
      <v>11</v>
    </oc>
    <nc r="G35">
      <v>24.3</v>
    </nc>
  </rcc>
  <rcc rId="123" sId="1" numFmtId="4">
    <oc r="G42">
      <v>2957.7</v>
    </oc>
    <nc r="G42">
      <v>5556</v>
    </nc>
  </rcc>
  <rcc rId="124" sId="1" numFmtId="4">
    <oc r="G45">
      <v>0</v>
    </oc>
    <nc r="G45">
      <v>38584.6</v>
    </nc>
  </rcc>
  <rcc rId="125" sId="1" numFmtId="4">
    <oc r="G47">
      <v>1705.1</v>
    </oc>
    <nc r="G47">
      <v>3410.2</v>
    </nc>
  </rcc>
  <rrc rId="126" sId="1" ref="A50:XFD50" action="insertRow">
    <undo index="4" exp="area" ref3D="1" dr="$A$170:$XFD$170" dn="Z_DD5C3F45_D2CB_45EC_9051_F348430664E8_.wvu.Rows" sId="1"/>
    <undo index="0" exp="area" ref3D="1" dr="$A$170:$XFD$170" dn="Z_C76330A2_057D_4E27_B720_532A3C304D14_.wvu.Rows" sId="1"/>
    <undo index="6" exp="area" ref3D="1" dr="$A$170:$XFD$170" dn="Z_91C1DC54_C312_471D_9246_B789B002B742_.wvu.Rows" sId="1"/>
    <undo index="4" exp="area" ref3D="1" dr="$A$170:$XFD$170" dn="Z_6B5A71DB_8104_43F2_BE21_9362D50D2638_.wvu.Rows" sId="1"/>
    <undo index="48" exp="area" ref3D="1" dr="$A$215:$XFD$221" dn="Z_0C520A02_E04D_4239_829B_D09BBD6B73A5_.wvu.Rows" sId="1"/>
    <undo index="46" exp="area" ref3D="1" dr="$A$196:$XFD$198" dn="Z_0C520A02_E04D_4239_829B_D09BBD6B73A5_.wvu.Rows" sId="1"/>
    <undo index="44" exp="area" ref3D="1" dr="$A$185:$XFD$185" dn="Z_0C520A02_E04D_4239_829B_D09BBD6B73A5_.wvu.Rows" sId="1"/>
    <undo index="42" exp="area" ref3D="1" dr="$A$182:$XFD$182" dn="Z_0C520A02_E04D_4239_829B_D09BBD6B73A5_.wvu.Rows" sId="1"/>
    <undo index="40" exp="area" ref3D="1" dr="$A$178:$XFD$180" dn="Z_0C520A02_E04D_4239_829B_D09BBD6B73A5_.wvu.Rows" sId="1"/>
    <undo index="38" exp="area" ref3D="1" dr="$A$170:$XFD$170" dn="Z_0C520A02_E04D_4239_829B_D09BBD6B73A5_.wvu.Rows" sId="1"/>
    <undo index="36" exp="area" ref3D="1" dr="$A$163:$XFD$165" dn="Z_0C520A02_E04D_4239_829B_D09BBD6B73A5_.wvu.Rows" sId="1"/>
    <undo index="34" exp="area" ref3D="1" dr="$A$151:$XFD$151" dn="Z_0C520A02_E04D_4239_829B_D09BBD6B73A5_.wvu.Rows" sId="1"/>
    <undo index="32" exp="area" ref3D="1" dr="$A$148:$XFD$148" dn="Z_0C520A02_E04D_4239_829B_D09BBD6B73A5_.wvu.Rows" sId="1"/>
    <undo index="30" exp="area" ref3D="1" dr="$A$136:$XFD$137" dn="Z_0C520A02_E04D_4239_829B_D09BBD6B73A5_.wvu.Rows" sId="1"/>
    <undo index="28" exp="area" ref3D="1" dr="$A$128:$XFD$130" dn="Z_0C520A02_E04D_4239_829B_D09BBD6B73A5_.wvu.Rows" sId="1"/>
    <undo index="26" exp="area" ref3D="1" dr="$A$105:$XFD$105" dn="Z_0C520A02_E04D_4239_829B_D09BBD6B73A5_.wvu.Rows" sId="1"/>
    <undo index="24" exp="area" ref3D="1" dr="$A$86:$XFD$89" dn="Z_0C520A02_E04D_4239_829B_D09BBD6B73A5_.wvu.Rows" sId="1"/>
    <undo index="22" exp="area" ref3D="1" dr="$A$82:$XFD$82" dn="Z_0C520A02_E04D_4239_829B_D09BBD6B73A5_.wvu.Rows" sId="1"/>
    <undo index="20" exp="area" ref3D="1" dr="$A$76:$XFD$77" dn="Z_0C520A02_E04D_4239_829B_D09BBD6B73A5_.wvu.Rows" sId="1"/>
    <undo index="18" exp="area" ref3D="1" dr="$A$73:$XFD$74" dn="Z_0C520A02_E04D_4239_829B_D09BBD6B73A5_.wvu.Rows" sId="1"/>
    <undo index="16" exp="area" ref3D="1" dr="$A$69:$XFD$69" dn="Z_0C520A02_E04D_4239_829B_D09BBD6B73A5_.wvu.Rows" sId="1"/>
    <undo index="14" exp="area" ref3D="1" dr="$A$65:$XFD$66" dn="Z_0C520A02_E04D_4239_829B_D09BBD6B73A5_.wvu.Rows" sId="1"/>
    <undo index="12" exp="area" ref3D="1" dr="$A$59:$XFD$61" dn="Z_0C520A02_E04D_4239_829B_D09BBD6B73A5_.wvu.Rows" sId="1"/>
  </rrc>
  <rrc rId="127" sId="1" ref="A51:XFD51" action="insertRow">
    <undo index="4" exp="area" ref3D="1" dr="$A$171:$XFD$171" dn="Z_DD5C3F45_D2CB_45EC_9051_F348430664E8_.wvu.Rows" sId="1"/>
    <undo index="0" exp="area" ref3D="1" dr="$A$171:$XFD$171" dn="Z_C76330A2_057D_4E27_B720_532A3C304D14_.wvu.Rows" sId="1"/>
    <undo index="6" exp="area" ref3D="1" dr="$A$171:$XFD$171" dn="Z_91C1DC54_C312_471D_9246_B789B002B742_.wvu.Rows" sId="1"/>
    <undo index="4" exp="area" ref3D="1" dr="$A$171:$XFD$171" dn="Z_6B5A71DB_8104_43F2_BE21_9362D50D2638_.wvu.Rows" sId="1"/>
    <undo index="48" exp="area" ref3D="1" dr="$A$216:$XFD$222" dn="Z_0C520A02_E04D_4239_829B_D09BBD6B73A5_.wvu.Rows" sId="1"/>
    <undo index="46" exp="area" ref3D="1" dr="$A$197:$XFD$199" dn="Z_0C520A02_E04D_4239_829B_D09BBD6B73A5_.wvu.Rows" sId="1"/>
    <undo index="44" exp="area" ref3D="1" dr="$A$186:$XFD$186" dn="Z_0C520A02_E04D_4239_829B_D09BBD6B73A5_.wvu.Rows" sId="1"/>
    <undo index="42" exp="area" ref3D="1" dr="$A$183:$XFD$183" dn="Z_0C520A02_E04D_4239_829B_D09BBD6B73A5_.wvu.Rows" sId="1"/>
    <undo index="40" exp="area" ref3D="1" dr="$A$179:$XFD$181" dn="Z_0C520A02_E04D_4239_829B_D09BBD6B73A5_.wvu.Rows" sId="1"/>
    <undo index="38" exp="area" ref3D="1" dr="$A$171:$XFD$171" dn="Z_0C520A02_E04D_4239_829B_D09BBD6B73A5_.wvu.Rows" sId="1"/>
    <undo index="36" exp="area" ref3D="1" dr="$A$164:$XFD$166" dn="Z_0C520A02_E04D_4239_829B_D09BBD6B73A5_.wvu.Rows" sId="1"/>
    <undo index="34" exp="area" ref3D="1" dr="$A$152:$XFD$152" dn="Z_0C520A02_E04D_4239_829B_D09BBD6B73A5_.wvu.Rows" sId="1"/>
    <undo index="32" exp="area" ref3D="1" dr="$A$149:$XFD$149" dn="Z_0C520A02_E04D_4239_829B_D09BBD6B73A5_.wvu.Rows" sId="1"/>
    <undo index="30" exp="area" ref3D="1" dr="$A$137:$XFD$138" dn="Z_0C520A02_E04D_4239_829B_D09BBD6B73A5_.wvu.Rows" sId="1"/>
    <undo index="28" exp="area" ref3D="1" dr="$A$129:$XFD$131" dn="Z_0C520A02_E04D_4239_829B_D09BBD6B73A5_.wvu.Rows" sId="1"/>
    <undo index="26" exp="area" ref3D="1" dr="$A$106:$XFD$106" dn="Z_0C520A02_E04D_4239_829B_D09BBD6B73A5_.wvu.Rows" sId="1"/>
    <undo index="24" exp="area" ref3D="1" dr="$A$87:$XFD$90" dn="Z_0C520A02_E04D_4239_829B_D09BBD6B73A5_.wvu.Rows" sId="1"/>
    <undo index="22" exp="area" ref3D="1" dr="$A$83:$XFD$83" dn="Z_0C520A02_E04D_4239_829B_D09BBD6B73A5_.wvu.Rows" sId="1"/>
    <undo index="20" exp="area" ref3D="1" dr="$A$77:$XFD$78" dn="Z_0C520A02_E04D_4239_829B_D09BBD6B73A5_.wvu.Rows" sId="1"/>
    <undo index="18" exp="area" ref3D="1" dr="$A$74:$XFD$75" dn="Z_0C520A02_E04D_4239_829B_D09BBD6B73A5_.wvu.Rows" sId="1"/>
    <undo index="16" exp="area" ref3D="1" dr="$A$70:$XFD$70" dn="Z_0C520A02_E04D_4239_829B_D09BBD6B73A5_.wvu.Rows" sId="1"/>
    <undo index="14" exp="area" ref3D="1" dr="$A$66:$XFD$67" dn="Z_0C520A02_E04D_4239_829B_D09BBD6B73A5_.wvu.Rows" sId="1"/>
    <undo index="12" exp="area" ref3D="1" dr="$A$60:$XFD$62" dn="Z_0C520A02_E04D_4239_829B_D09BBD6B73A5_.wvu.Rows" sId="1"/>
  </rrc>
  <rcc rId="128" sId="1">
    <nc r="A50" t="inlineStr">
      <is>
        <t>000 2 18 05000 00 0000 180</t>
      </is>
    </nc>
  </rcc>
  <rcc rId="129" sId="1">
    <nc r="A51" t="inlineStr">
      <is>
        <t>119 2 18 05010 13 0000 180</t>
      </is>
    </nc>
  </rcc>
  <rcc rId="130" sId="1">
    <nc r="B50" t="inlineStr">
      <is>
        <t>Доходы бюджетов бюджетной системы Росси</t>
      </is>
    </nc>
  </rcc>
  <rcc rId="131" sId="1">
    <oc r="B50" t="inlineStr">
      <is>
        <t>Доходы бюджетов бюджетной системы Росси</t>
      </is>
    </oc>
    <nc r="B50" t="inlineStr">
      <is>
    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  </is>
    </nc>
  </rcc>
  <rcc rId="132" sId="1">
    <nc r="B51" t="inlineStr">
      <is>
        <t>Доходы бюджетов городских поселений от возврата бюджетными учреждениями остатков субсидий прошлых лет</t>
      </is>
    </nc>
  </rcc>
  <rcc rId="133" sId="1" numFmtId="4">
    <nc r="C51">
      <v>0</v>
    </nc>
  </rcc>
  <rcc rId="134" sId="1" numFmtId="4">
    <nc r="C50">
      <v>0</v>
    </nc>
  </rcc>
  <rfmt sheetId="1" sqref="A50:L50" start="0" length="2147483647">
    <dxf>
      <font>
        <b val="0"/>
      </font>
    </dxf>
  </rfmt>
  <rfmt sheetId="1" sqref="A50:L50" start="0" length="2147483647">
    <dxf>
      <font>
        <b/>
      </font>
    </dxf>
  </rfmt>
  <rcc rId="135" sId="1" numFmtId="4">
    <nc r="D50">
      <v>0</v>
    </nc>
  </rcc>
  <rcc rId="136" sId="1" numFmtId="4">
    <nc r="D51">
      <v>0</v>
    </nc>
  </rcc>
  <rcc rId="137" sId="1" numFmtId="4">
    <oc r="C50">
      <v>0</v>
    </oc>
    <nc r="C50">
      <f>C51</f>
    </nc>
  </rcc>
  <rcc rId="138" sId="1" odxf="1" dxf="1" numFmtId="4">
    <oc r="D50">
      <v>0</v>
    </oc>
    <nc r="D50">
      <f>D51</f>
    </nc>
    <odxf>
      <fill>
        <patternFill patternType="none">
          <bgColor indexed="65"/>
        </patternFill>
      </fill>
    </odxf>
    <ndxf>
      <fill>
        <patternFill patternType="solid">
          <bgColor theme="9" tint="0.79998168889431442"/>
        </patternFill>
      </fill>
    </ndxf>
  </rcc>
  <rcc rId="139" sId="1" odxf="1" dxf="1">
    <nc r="E50">
      <f>E51</f>
    </nc>
    <odxf>
      <fill>
        <patternFill patternType="none">
          <bgColor indexed="65"/>
        </patternFill>
      </fill>
    </odxf>
    <ndxf>
      <fill>
        <patternFill patternType="solid">
          <bgColor theme="9" tint="0.79998168889431442"/>
        </patternFill>
      </fill>
    </ndxf>
  </rcc>
  <rcc rId="140" sId="1" odxf="1" dxf="1">
    <nc r="F50">
      <f>F51</f>
    </nc>
    <odxf>
      <fill>
        <patternFill>
          <bgColor theme="0"/>
        </patternFill>
      </fill>
    </odxf>
    <ndxf>
      <fill>
        <patternFill>
          <bgColor theme="9" tint="0.79998168889431442"/>
        </patternFill>
      </fill>
    </ndxf>
  </rcc>
  <rcc rId="141" sId="1" odxf="1" dxf="1">
    <nc r="G50">
      <f>G51</f>
    </nc>
    <odxf>
      <fill>
        <patternFill>
          <bgColor theme="0"/>
        </patternFill>
      </fill>
    </odxf>
    <ndxf>
      <fill>
        <patternFill>
          <bgColor theme="9" tint="0.79998168889431442"/>
        </patternFill>
      </fill>
    </ndxf>
  </rcc>
  <rcc rId="142" sId="1" numFmtId="4">
    <nc r="G51">
      <v>90</v>
    </nc>
  </rcc>
  <rcc rId="143" sId="1">
    <oc r="G40">
      <f>SUM(G41,G43,G48,G46)</f>
    </oc>
    <nc r="G40">
      <f>SUM(G41,G43,G48,G46,G50)</f>
    </nc>
  </rcc>
  <rfmt sheetId="1" sqref="H50">
    <dxf>
      <fill>
        <patternFill>
          <bgColor theme="9" tint="0.79998168889431442"/>
        </patternFill>
      </fill>
    </dxf>
  </rfmt>
  <rcc rId="144" sId="1" numFmtId="4">
    <oc r="G51">
      <v>90</v>
    </oc>
    <nc r="G51">
      <v>0.1</v>
    </nc>
  </rcc>
  <rcc rId="145" sId="1" numFmtId="4">
    <oc r="G45">
      <v>38584.6</v>
    </oc>
    <nc r="G45">
      <v>38584.5</v>
    </nc>
  </rcc>
  <rcc rId="146" sId="1" numFmtId="4">
    <oc r="G10">
      <v>126.7</v>
    </oc>
    <nc r="G10">
      <v>126708.7</v>
    </nc>
  </rcc>
  <rcc rId="147" sId="1" numFmtId="4">
    <oc r="G31">
      <v>6999.8</v>
    </oc>
    <nc r="G31">
      <v>7140.4</v>
    </nc>
  </rcc>
  <rcc rId="148" sId="1" numFmtId="4">
    <oc r="G12">
      <v>9054.7999999999993</v>
    </oc>
    <nc r="G12">
      <v>9054.7000000000007</v>
    </nc>
  </rcc>
  <rcc rId="149" sId="1">
    <nc r="H51">
      <f>G51/Всего_доходов_2003</f>
    </nc>
  </rcc>
  <rcc rId="150" sId="1">
    <nc r="H50">
      <f>H51</f>
    </nc>
  </rcc>
  <rcc rId="151" sId="1" numFmtId="4">
    <oc r="G44">
      <v>0</v>
    </oc>
    <nc r="G44"/>
  </rcc>
  <rcc rId="152" sId="1" numFmtId="14">
    <oc r="I44">
      <f>G44/E44</f>
    </oc>
    <nc r="I44">
      <v>0</v>
    </nc>
  </rcc>
  <rcc rId="153" sId="1" numFmtId="14">
    <oc r="I45">
      <f>G45/E45</f>
    </oc>
    <nc r="I45">
      <v>0</v>
    </nc>
  </rcc>
  <rcc rId="154" sId="1" numFmtId="14">
    <oc r="I48">
      <f>G48/E48</f>
    </oc>
    <nc r="I48">
      <v>0</v>
    </nc>
  </rcc>
  <rcc rId="155" sId="1" numFmtId="14">
    <oc r="I49">
      <f>G49/E49</f>
    </oc>
    <nc r="I49">
      <v>0</v>
    </nc>
  </rcc>
  <rcc rId="156" sId="1" numFmtId="14">
    <nc r="I50">
      <v>0</v>
    </nc>
  </rcc>
  <rcc rId="157" sId="1" numFmtId="14">
    <nc r="I51">
      <v>0</v>
    </nc>
  </rcc>
  <rcc rId="158" sId="1">
    <oc r="J47">
      <f>G47/Всего_доходов_2003</f>
    </oc>
    <nc r="J47">
      <f>G47-D47</f>
    </nc>
  </rcc>
  <rfmt sheetId="1" sqref="J47">
    <dxf>
      <numFmt numFmtId="0" formatCode="General"/>
    </dxf>
  </rfmt>
  <rfmt sheetId="1" sqref="J47">
    <dxf>
      <numFmt numFmtId="4" formatCode="#,##0.00"/>
    </dxf>
  </rfmt>
  <rcc rId="159" sId="1">
    <oc r="J46">
      <f>G46/Всего_доходов_2003</f>
    </oc>
    <nc r="J46">
      <f>J47</f>
    </nc>
  </rcc>
  <rfmt sheetId="1" sqref="J46">
    <dxf>
      <numFmt numFmtId="2" formatCode="0.00"/>
    </dxf>
  </rfmt>
  <rfmt sheetId="1" sqref="J46">
    <dxf>
      <numFmt numFmtId="4" formatCode="#,##0.00"/>
    </dxf>
  </rfmt>
  <rcc rId="160" sId="1">
    <oc r="J49">
      <f>G49/Всего_доходов_2003</f>
    </oc>
    <nc r="J49">
      <f>G49-D49</f>
    </nc>
  </rcc>
  <rfmt sheetId="1" sqref="J49">
    <dxf>
      <numFmt numFmtId="167" formatCode="#,##0.0"/>
    </dxf>
  </rfmt>
  <rcc rId="161" sId="1">
    <oc r="J48">
      <f>G48/Всего_доходов_2003</f>
    </oc>
    <nc r="J48">
      <f>J49</f>
    </nc>
  </rcc>
  <rfmt sheetId="1" sqref="J48">
    <dxf>
      <numFmt numFmtId="2" formatCode="0.00"/>
    </dxf>
  </rfmt>
  <rcc rId="162" sId="1">
    <nc r="J51">
      <f>G51-D51</f>
    </nc>
  </rcc>
  <rcc rId="163" sId="1">
    <nc r="J50">
      <f>J51</f>
    </nc>
  </rcc>
  <rfmt sheetId="1" sqref="J50:J51">
    <dxf>
      <numFmt numFmtId="167" formatCode="#,##0.0"/>
    </dxf>
  </rfmt>
  <rcc rId="164" sId="1">
    <oc r="K49">
      <f>G49-D49</f>
    </oc>
    <nc r="K49">
      <f>G49/D49</f>
    </nc>
  </rcc>
  <rfmt sheetId="1" sqref="K49">
    <dxf>
      <numFmt numFmtId="14" formatCode="0.00%"/>
    </dxf>
  </rfmt>
  <rcc rId="165" sId="1">
    <oc r="K48">
      <f>G48-D48</f>
    </oc>
    <nc r="K48">
      <f>K49</f>
    </nc>
  </rcc>
  <rcc rId="166" sId="1">
    <nc r="K51">
      <f>G51/D51</f>
    </nc>
  </rcc>
  <rcc rId="167" sId="1">
    <oc r="K51">
      <f>G51/D51</f>
    </oc>
    <nc r="K51"/>
  </rcc>
  <rcc rId="168" sId="1" numFmtId="4">
    <nc r="K51">
      <v>0</v>
    </nc>
  </rcc>
  <rcc rId="169" sId="1">
    <nc r="K50">
      <f>K51</f>
    </nc>
  </rcc>
  <rcc rId="170" sId="1">
    <nc r="L51">
      <f>G51-F51</f>
    </nc>
  </rcc>
  <rcc rId="171" sId="1">
    <nc r="L50">
      <f>L51</f>
    </nc>
  </rcc>
  <rfmt sheetId="1" sqref="L51" start="0" length="2147483647">
    <dxf>
      <font>
        <b val="0"/>
      </font>
    </dxf>
  </rfmt>
  <rcc rId="172" sId="1">
    <oc r="J43">
      <f>G43/Всего_доходов_2003</f>
    </oc>
    <nc r="J43">
      <f>G43-D43</f>
    </nc>
  </rcc>
  <rfmt sheetId="1" sqref="J43">
    <dxf>
      <numFmt numFmtId="167" formatCode="#,##0.0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8" sId="1" numFmtId="4">
    <oc r="G12">
      <v>9054.7000000000007</v>
    </oc>
    <nc r="G12">
      <v>9054.7999999999993</v>
    </nc>
  </rcc>
  <rcc rId="539" sId="1" numFmtId="4">
    <oc r="G45">
      <v>38584.5</v>
    </oc>
    <nc r="G45">
      <v>38584.6</v>
    </nc>
  </rcc>
  <rfmt sheetId="1" sqref="G211:G213">
    <dxf>
      <fill>
        <patternFill>
          <bgColor theme="0"/>
        </patternFill>
      </fill>
    </dxf>
  </rfmt>
  <rdn rId="0" localSheetId="1" customView="1" name="Z_5470FB45_3E1B_4EAD_922B_BC6978B055FF_.wvu.PrintArea" hidden="1" oldHidden="1">
    <formula>'Анализ бюджета'!$A$1:$L$226</formula>
  </rdn>
  <rdn rId="0" localSheetId="1" customView="1" name="Z_5470FB45_3E1B_4EAD_922B_BC6978B055FF_.wvu.PrintTitles" hidden="1" oldHidden="1">
    <formula>'Анализ бюджета'!$4:$5</formula>
  </rdn>
  <rdn rId="0" localSheetId="1" customView="1" name="Z_5470FB45_3E1B_4EAD_922B_BC6978B055FF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</rdn>
  <rcv guid="{5470FB45-3E1B-4EAD-922B-BC6978B055F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11BA266-190D-4B00-9498-8866F4F41826}" name="Фирсова" id="-1852540747" dateTime="2018-07-12T15:28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79"/>
  <sheetViews>
    <sheetView tabSelected="1" showRuler="0" zoomScaleNormal="100" zoomScaleSheetLayoutView="160" workbookViewId="0">
      <pane ySplit="5" topLeftCell="A35" activePane="bottomLeft" state="frozenSplit"/>
      <selection pane="bottomLeft" activeCell="H41" sqref="H41"/>
    </sheetView>
  </sheetViews>
  <sheetFormatPr defaultColWidth="9.140625" defaultRowHeight="13.5" x14ac:dyDescent="0.2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6" width="11.5703125" style="61" customWidth="1"/>
    <col min="7" max="7" width="12.42578125" style="61" customWidth="1"/>
    <col min="8" max="9" width="9.28515625" style="173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 x14ac:dyDescent="0.2">
      <c r="H1" s="274"/>
      <c r="I1" s="274"/>
      <c r="J1" s="274"/>
      <c r="K1" s="274"/>
      <c r="L1" s="274"/>
    </row>
    <row r="2" spans="1:13" ht="16.5" x14ac:dyDescent="0.2">
      <c r="A2" s="277" t="s">
        <v>257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62"/>
    </row>
    <row r="3" spans="1:13" x14ac:dyDescent="0.2">
      <c r="A3" s="63"/>
      <c r="B3" s="64"/>
      <c r="C3" s="64"/>
      <c r="D3" s="65"/>
      <c r="E3" s="65"/>
      <c r="F3" s="12"/>
      <c r="G3" s="12"/>
      <c r="H3" s="199"/>
      <c r="I3" s="199"/>
      <c r="L3" s="27" t="s">
        <v>125</v>
      </c>
    </row>
    <row r="4" spans="1:13" s="11" customFormat="1" ht="63.75" x14ac:dyDescent="0.2">
      <c r="A4" s="153" t="s">
        <v>18</v>
      </c>
      <c r="B4" s="154" t="s">
        <v>20</v>
      </c>
      <c r="C4" s="252" t="s">
        <v>70</v>
      </c>
      <c r="D4" s="252" t="s">
        <v>252</v>
      </c>
      <c r="E4" s="197" t="s">
        <v>256</v>
      </c>
      <c r="F4" s="197" t="s">
        <v>253</v>
      </c>
      <c r="G4" s="197" t="s">
        <v>254</v>
      </c>
      <c r="H4" s="197" t="s">
        <v>239</v>
      </c>
      <c r="I4" s="197" t="s">
        <v>258</v>
      </c>
      <c r="J4" s="198" t="s">
        <v>19</v>
      </c>
      <c r="K4" s="92" t="s">
        <v>11</v>
      </c>
      <c r="L4" s="93" t="s">
        <v>255</v>
      </c>
    </row>
    <row r="5" spans="1:13" s="38" customFormat="1" ht="11.25" x14ac:dyDescent="0.2">
      <c r="A5" s="37">
        <v>1</v>
      </c>
      <c r="B5" s="66" t="s">
        <v>71</v>
      </c>
      <c r="C5" s="203">
        <v>3</v>
      </c>
      <c r="D5" s="39">
        <v>4</v>
      </c>
      <c r="E5" s="39"/>
      <c r="F5" s="37">
        <v>6</v>
      </c>
      <c r="G5" s="37">
        <v>7</v>
      </c>
      <c r="H5" s="200">
        <v>8</v>
      </c>
      <c r="I5" s="200"/>
      <c r="J5" s="201">
        <v>10</v>
      </c>
      <c r="K5" s="200">
        <v>11</v>
      </c>
      <c r="L5" s="202">
        <v>12</v>
      </c>
    </row>
    <row r="6" spans="1:13" s="13" customFormat="1" ht="16.5" x14ac:dyDescent="0.2">
      <c r="A6" s="42" t="s">
        <v>28</v>
      </c>
      <c r="B6" s="128" t="s">
        <v>161</v>
      </c>
      <c r="C6" s="119">
        <f>C7+C22</f>
        <v>658380.69999999995</v>
      </c>
      <c r="D6" s="119">
        <f>D7+D22</f>
        <v>713506.7</v>
      </c>
      <c r="E6" s="119">
        <f>E7+E22</f>
        <v>246717.4</v>
      </c>
      <c r="F6" s="119">
        <f>F7+F22</f>
        <v>258620.5</v>
      </c>
      <c r="G6" s="119">
        <f>G7+G22</f>
        <v>245132.9</v>
      </c>
      <c r="H6" s="245">
        <f t="shared" ref="H6:H34" si="0">G6/Всего_доходов_2003</f>
        <v>0.83799999999999997</v>
      </c>
      <c r="I6" s="221">
        <f>G6/E6</f>
        <v>0.99399999999999999</v>
      </c>
      <c r="J6" s="79">
        <f t="shared" ref="J6:J42" si="1">G6-D6</f>
        <v>-468373.8</v>
      </c>
      <c r="K6" s="78">
        <f t="shared" ref="K6:K27" si="2">G6/D6</f>
        <v>0.34399999999999997</v>
      </c>
      <c r="L6" s="98">
        <f>G6-F6</f>
        <v>-13487.6</v>
      </c>
      <c r="M6" s="20"/>
    </row>
    <row r="7" spans="1:13" s="13" customFormat="1" x14ac:dyDescent="0.2">
      <c r="A7" s="42"/>
      <c r="B7" s="43" t="s">
        <v>12</v>
      </c>
      <c r="C7" s="119">
        <f>C9+C11+C13+C16</f>
        <v>578574.80000000005</v>
      </c>
      <c r="D7" s="119">
        <f>D9+D11+D13+D16</f>
        <v>609000.80000000005</v>
      </c>
      <c r="E7" s="119">
        <f>E9+E11+E13+E16</f>
        <v>213319.4</v>
      </c>
      <c r="F7" s="119">
        <f>F9+F11+F13+F16</f>
        <v>212684.7</v>
      </c>
      <c r="G7" s="119">
        <f>G9+G11+G13+G16</f>
        <v>211085.4</v>
      </c>
      <c r="H7" s="245">
        <f t="shared" si="0"/>
        <v>0.72099999999999997</v>
      </c>
      <c r="I7" s="221">
        <f t="shared" ref="I7:I73" si="3">G7/E7</f>
        <v>0.99</v>
      </c>
      <c r="J7" s="79">
        <f t="shared" si="1"/>
        <v>-397915.4</v>
      </c>
      <c r="K7" s="78">
        <f t="shared" si="2"/>
        <v>0.34699999999999998</v>
      </c>
      <c r="L7" s="98">
        <f>G7-F7</f>
        <v>-1599.3</v>
      </c>
      <c r="M7" s="20"/>
    </row>
    <row r="8" spans="1:13" s="13" customFormat="1" x14ac:dyDescent="0.2">
      <c r="A8" s="42" t="s">
        <v>29</v>
      </c>
      <c r="B8" s="43" t="s">
        <v>30</v>
      </c>
      <c r="C8" s="119">
        <f>SUM(C9)</f>
        <v>274477.7</v>
      </c>
      <c r="D8" s="119">
        <f>SUM(D9)</f>
        <v>274477.7</v>
      </c>
      <c r="E8" s="119">
        <f>SUM(E9)</f>
        <v>128135.7</v>
      </c>
      <c r="F8" s="119">
        <f>SUM(F9)</f>
        <v>125985.3</v>
      </c>
      <c r="G8" s="119">
        <f>SUM(G9)</f>
        <v>126708.7</v>
      </c>
      <c r="H8" s="245">
        <f t="shared" si="0"/>
        <v>0.433</v>
      </c>
      <c r="I8" s="221">
        <f t="shared" si="3"/>
        <v>0.98899999999999999</v>
      </c>
      <c r="J8" s="79">
        <f t="shared" si="1"/>
        <v>-147769</v>
      </c>
      <c r="K8" s="78">
        <f t="shared" si="2"/>
        <v>0.46200000000000002</v>
      </c>
      <c r="L8" s="98">
        <f>SUM(L9)</f>
        <v>723.4</v>
      </c>
      <c r="M8" s="20"/>
    </row>
    <row r="9" spans="1:13" s="13" customFormat="1" x14ac:dyDescent="0.2">
      <c r="A9" s="42" t="s">
        <v>31</v>
      </c>
      <c r="B9" s="97" t="s">
        <v>13</v>
      </c>
      <c r="C9" s="119">
        <f>C10</f>
        <v>274477.7</v>
      </c>
      <c r="D9" s="119">
        <f>D10</f>
        <v>274477.7</v>
      </c>
      <c r="E9" s="119">
        <f>E10</f>
        <v>128135.7</v>
      </c>
      <c r="F9" s="119">
        <f>F10</f>
        <v>125985.3</v>
      </c>
      <c r="G9" s="119">
        <f>G10</f>
        <v>126708.7</v>
      </c>
      <c r="H9" s="245">
        <f>G9/Всего_доходов_2003</f>
        <v>0.433</v>
      </c>
      <c r="I9" s="221">
        <f t="shared" si="3"/>
        <v>0.98899999999999999</v>
      </c>
      <c r="J9" s="79">
        <f t="shared" si="1"/>
        <v>-147769</v>
      </c>
      <c r="K9" s="78">
        <f t="shared" si="2"/>
        <v>0.46200000000000002</v>
      </c>
      <c r="L9" s="98">
        <f>G9-F9</f>
        <v>723.4</v>
      </c>
      <c r="M9" s="20"/>
    </row>
    <row r="10" spans="1:13" s="13" customFormat="1" ht="83.25" x14ac:dyDescent="0.2">
      <c r="A10" s="44" t="s">
        <v>126</v>
      </c>
      <c r="B10" s="46" t="s">
        <v>137</v>
      </c>
      <c r="C10" s="120">
        <v>274477.7</v>
      </c>
      <c r="D10" s="109">
        <v>274477.7</v>
      </c>
      <c r="E10" s="109">
        <v>128135.7</v>
      </c>
      <c r="F10" s="149">
        <v>125985.3</v>
      </c>
      <c r="G10" s="149">
        <v>126708.7</v>
      </c>
      <c r="H10" s="232">
        <f t="shared" si="0"/>
        <v>0.433</v>
      </c>
      <c r="I10" s="221">
        <f t="shared" si="3"/>
        <v>0.98899999999999999</v>
      </c>
      <c r="J10" s="95">
        <f t="shared" si="1"/>
        <v>-147769</v>
      </c>
      <c r="K10" s="94">
        <f t="shared" si="2"/>
        <v>0.46200000000000002</v>
      </c>
      <c r="L10" s="98">
        <f>G10-F10</f>
        <v>723.4</v>
      </c>
      <c r="M10" s="20"/>
    </row>
    <row r="11" spans="1:13" s="13" customFormat="1" ht="27" x14ac:dyDescent="0.2">
      <c r="A11" s="42" t="s">
        <v>158</v>
      </c>
      <c r="B11" s="49" t="s">
        <v>163</v>
      </c>
      <c r="C11" s="119">
        <f>C12</f>
        <v>18692.7</v>
      </c>
      <c r="D11" s="119">
        <f>D12</f>
        <v>18692.7</v>
      </c>
      <c r="E11" s="119">
        <f>E12</f>
        <v>9116.7999999999993</v>
      </c>
      <c r="F11" s="119">
        <f>F12</f>
        <v>8680.4</v>
      </c>
      <c r="G11" s="119">
        <f>G12</f>
        <v>9054.7999999999993</v>
      </c>
      <c r="H11" s="246">
        <f t="shared" si="0"/>
        <v>3.1E-2</v>
      </c>
      <c r="I11" s="221">
        <f t="shared" si="3"/>
        <v>0.99299999999999999</v>
      </c>
      <c r="J11" s="95">
        <f t="shared" si="1"/>
        <v>-9637.9</v>
      </c>
      <c r="K11" s="94">
        <f t="shared" si="2"/>
        <v>0.48399999999999999</v>
      </c>
      <c r="L11" s="98">
        <f>G11-F11</f>
        <v>374.4</v>
      </c>
      <c r="M11" s="20"/>
    </row>
    <row r="12" spans="1:13" s="13" customFormat="1" ht="27" x14ac:dyDescent="0.2">
      <c r="A12" s="44" t="s">
        <v>186</v>
      </c>
      <c r="B12" s="146" t="s">
        <v>164</v>
      </c>
      <c r="C12" s="120">
        <v>18692.7</v>
      </c>
      <c r="D12" s="109">
        <v>18692.7</v>
      </c>
      <c r="E12" s="109">
        <v>9116.7999999999993</v>
      </c>
      <c r="F12" s="149">
        <v>8680.4</v>
      </c>
      <c r="G12" s="109">
        <v>9054.7999999999993</v>
      </c>
      <c r="H12" s="232">
        <f t="shared" si="0"/>
        <v>3.1E-2</v>
      </c>
      <c r="I12" s="221">
        <f t="shared" si="3"/>
        <v>0.99299999999999999</v>
      </c>
      <c r="J12" s="95">
        <f t="shared" si="1"/>
        <v>-9637.9</v>
      </c>
      <c r="K12" s="94">
        <f t="shared" si="2"/>
        <v>0.48399999999999999</v>
      </c>
      <c r="L12" s="98">
        <f t="shared" ref="L12:L52" si="4">G12-F12</f>
        <v>374.4</v>
      </c>
      <c r="M12" s="20"/>
    </row>
    <row r="13" spans="1:13" s="19" customFormat="1" x14ac:dyDescent="0.2">
      <c r="A13" s="42" t="s">
        <v>91</v>
      </c>
      <c r="B13" s="49" t="s">
        <v>14</v>
      </c>
      <c r="C13" s="119">
        <f>SUM(C14)</f>
        <v>5665.2</v>
      </c>
      <c r="D13" s="119">
        <f>SUM(D14)</f>
        <v>5665.2</v>
      </c>
      <c r="E13" s="119">
        <f>SUM(E14)</f>
        <v>3726.4</v>
      </c>
      <c r="F13" s="119">
        <f>SUM(F14)</f>
        <v>5593.2</v>
      </c>
      <c r="G13" s="119">
        <f>SUM(G14)</f>
        <v>3726.4</v>
      </c>
      <c r="H13" s="245">
        <f t="shared" si="0"/>
        <v>1.2999999999999999E-2</v>
      </c>
      <c r="I13" s="221">
        <f t="shared" si="3"/>
        <v>1</v>
      </c>
      <c r="J13" s="79">
        <f t="shared" si="1"/>
        <v>-1938.8</v>
      </c>
      <c r="K13" s="78">
        <f t="shared" si="2"/>
        <v>0.65800000000000003</v>
      </c>
      <c r="L13" s="98">
        <f t="shared" si="4"/>
        <v>-1866.8</v>
      </c>
      <c r="M13" s="21"/>
    </row>
    <row r="14" spans="1:13" s="19" customFormat="1" x14ac:dyDescent="0.2">
      <c r="A14" s="42" t="s">
        <v>32</v>
      </c>
      <c r="B14" s="43" t="s">
        <v>0</v>
      </c>
      <c r="C14" s="119">
        <f>C15</f>
        <v>5665.2</v>
      </c>
      <c r="D14" s="119">
        <f>D15</f>
        <v>5665.2</v>
      </c>
      <c r="E14" s="119">
        <f>E15</f>
        <v>3726.4</v>
      </c>
      <c r="F14" s="119">
        <f>F15</f>
        <v>5593.2</v>
      </c>
      <c r="G14" s="119">
        <f>G15</f>
        <v>3726.4</v>
      </c>
      <c r="H14" s="245">
        <f t="shared" si="0"/>
        <v>1.2999999999999999E-2</v>
      </c>
      <c r="I14" s="221">
        <f t="shared" si="3"/>
        <v>1</v>
      </c>
      <c r="J14" s="79">
        <f t="shared" si="1"/>
        <v>-1938.8</v>
      </c>
      <c r="K14" s="78">
        <f t="shared" si="2"/>
        <v>0.65800000000000003</v>
      </c>
      <c r="L14" s="98">
        <f t="shared" si="4"/>
        <v>-1866.8</v>
      </c>
      <c r="M14" s="21"/>
    </row>
    <row r="15" spans="1:13" s="19" customFormat="1" x14ac:dyDescent="0.2">
      <c r="A15" s="44" t="s">
        <v>79</v>
      </c>
      <c r="B15" s="46" t="s">
        <v>0</v>
      </c>
      <c r="C15" s="121">
        <v>5665.2</v>
      </c>
      <c r="D15" s="25">
        <v>5665.2</v>
      </c>
      <c r="E15" s="25">
        <v>3726.4</v>
      </c>
      <c r="F15" s="150">
        <v>5593.2</v>
      </c>
      <c r="G15" s="25">
        <v>3726.4</v>
      </c>
      <c r="H15" s="232">
        <f t="shared" si="0"/>
        <v>1.2999999999999999E-2</v>
      </c>
      <c r="I15" s="221">
        <f t="shared" si="3"/>
        <v>1</v>
      </c>
      <c r="J15" s="95">
        <f t="shared" si="1"/>
        <v>-1938.8</v>
      </c>
      <c r="K15" s="94">
        <f t="shared" si="2"/>
        <v>0.65800000000000003</v>
      </c>
      <c r="L15" s="98">
        <f t="shared" si="4"/>
        <v>-1866.8</v>
      </c>
      <c r="M15" s="21"/>
    </row>
    <row r="16" spans="1:13" s="19" customFormat="1" x14ac:dyDescent="0.2">
      <c r="A16" s="42" t="s">
        <v>92</v>
      </c>
      <c r="B16" s="43" t="s">
        <v>15</v>
      </c>
      <c r="C16" s="119">
        <f>SUM(C17+C19)</f>
        <v>279739.2</v>
      </c>
      <c r="D16" s="119">
        <f>SUM(D17+D19)</f>
        <v>310165.2</v>
      </c>
      <c r="E16" s="119">
        <f>SUM(E17+E19)</f>
        <v>72340.5</v>
      </c>
      <c r="F16" s="119">
        <f>SUM(F17+F19)</f>
        <v>72425.8</v>
      </c>
      <c r="G16" s="119">
        <f>SUM(G17+G19)</f>
        <v>71595.5</v>
      </c>
      <c r="H16" s="245">
        <f t="shared" si="0"/>
        <v>0.245</v>
      </c>
      <c r="I16" s="221">
        <f t="shared" si="3"/>
        <v>0.99</v>
      </c>
      <c r="J16" s="79">
        <f t="shared" si="1"/>
        <v>-238569.7</v>
      </c>
      <c r="K16" s="78">
        <f t="shared" si="2"/>
        <v>0.23100000000000001</v>
      </c>
      <c r="L16" s="98">
        <f t="shared" si="4"/>
        <v>-830.3</v>
      </c>
      <c r="M16" s="21"/>
    </row>
    <row r="17" spans="1:13" s="23" customFormat="1" x14ac:dyDescent="0.2">
      <c r="A17" s="42" t="s">
        <v>35</v>
      </c>
      <c r="B17" s="43" t="s">
        <v>34</v>
      </c>
      <c r="C17" s="119">
        <f>C18</f>
        <v>131319.20000000001</v>
      </c>
      <c r="D17" s="119">
        <f>D18</f>
        <v>131319.20000000001</v>
      </c>
      <c r="E17" s="119">
        <f>E18</f>
        <v>15700</v>
      </c>
      <c r="F17" s="119">
        <f>F18</f>
        <v>15822.4</v>
      </c>
      <c r="G17" s="119">
        <f>G18</f>
        <v>15490.4</v>
      </c>
      <c r="H17" s="245">
        <f t="shared" si="0"/>
        <v>5.2999999999999999E-2</v>
      </c>
      <c r="I17" s="221">
        <f t="shared" si="3"/>
        <v>0.98699999999999999</v>
      </c>
      <c r="J17" s="79">
        <f t="shared" si="1"/>
        <v>-115828.8</v>
      </c>
      <c r="K17" s="78">
        <f t="shared" si="2"/>
        <v>0.11799999999999999</v>
      </c>
      <c r="L17" s="98">
        <f t="shared" si="4"/>
        <v>-332</v>
      </c>
      <c r="M17" s="22"/>
    </row>
    <row r="18" spans="1:13" s="19" customFormat="1" ht="40.5" x14ac:dyDescent="0.2">
      <c r="A18" s="44" t="s">
        <v>187</v>
      </c>
      <c r="B18" s="46" t="s">
        <v>36</v>
      </c>
      <c r="C18" s="122">
        <v>131319.20000000001</v>
      </c>
      <c r="D18" s="58">
        <v>131319.20000000001</v>
      </c>
      <c r="E18" s="58">
        <v>15700</v>
      </c>
      <c r="F18" s="151">
        <v>15822.4</v>
      </c>
      <c r="G18" s="58">
        <v>15490.4</v>
      </c>
      <c r="H18" s="232">
        <f t="shared" si="0"/>
        <v>5.2999999999999999E-2</v>
      </c>
      <c r="I18" s="221">
        <f t="shared" si="3"/>
        <v>0.98699999999999999</v>
      </c>
      <c r="J18" s="95">
        <f t="shared" si="1"/>
        <v>-115828.8</v>
      </c>
      <c r="K18" s="94">
        <f t="shared" si="2"/>
        <v>0.11799999999999999</v>
      </c>
      <c r="L18" s="98">
        <f t="shared" si="4"/>
        <v>-332</v>
      </c>
      <c r="M18" s="21"/>
    </row>
    <row r="19" spans="1:13" s="23" customFormat="1" x14ac:dyDescent="0.2">
      <c r="A19" s="42" t="s">
        <v>33</v>
      </c>
      <c r="B19" s="43" t="s">
        <v>16</v>
      </c>
      <c r="C19" s="119">
        <f>SUM(C20:C21)</f>
        <v>148420</v>
      </c>
      <c r="D19" s="119">
        <f>SUM(D20:D21)</f>
        <v>178846</v>
      </c>
      <c r="E19" s="119">
        <f>SUM(E20:E21)</f>
        <v>56640.5</v>
      </c>
      <c r="F19" s="119">
        <f>SUM(F20:F21)</f>
        <v>56603.4</v>
      </c>
      <c r="G19" s="119">
        <f>SUM(G20:G21)</f>
        <v>56105.1</v>
      </c>
      <c r="H19" s="245">
        <f t="shared" si="0"/>
        <v>0.192</v>
      </c>
      <c r="I19" s="221">
        <f t="shared" si="3"/>
        <v>0.99099999999999999</v>
      </c>
      <c r="J19" s="79">
        <f t="shared" si="1"/>
        <v>-122740.9</v>
      </c>
      <c r="K19" s="78">
        <f t="shared" si="2"/>
        <v>0.314</v>
      </c>
      <c r="L19" s="98">
        <f t="shared" si="4"/>
        <v>-498.3</v>
      </c>
      <c r="M19" s="22"/>
    </row>
    <row r="20" spans="1:13" s="23" customFormat="1" x14ac:dyDescent="0.2">
      <c r="A20" s="147" t="s">
        <v>188</v>
      </c>
      <c r="B20" s="46" t="s">
        <v>184</v>
      </c>
      <c r="C20" s="122">
        <v>80000</v>
      </c>
      <c r="D20" s="58">
        <v>110426</v>
      </c>
      <c r="E20" s="58">
        <v>49040.5</v>
      </c>
      <c r="F20" s="58">
        <v>47623.1</v>
      </c>
      <c r="G20" s="58">
        <v>48553.4</v>
      </c>
      <c r="H20" s="232">
        <f t="shared" si="0"/>
        <v>0.16600000000000001</v>
      </c>
      <c r="I20" s="221">
        <f t="shared" si="3"/>
        <v>0.99</v>
      </c>
      <c r="J20" s="95">
        <f t="shared" si="1"/>
        <v>-61872.6</v>
      </c>
      <c r="K20" s="94">
        <f t="shared" si="2"/>
        <v>0.44</v>
      </c>
      <c r="L20" s="98">
        <f t="shared" si="4"/>
        <v>930.3</v>
      </c>
      <c r="M20" s="22"/>
    </row>
    <row r="21" spans="1:13" s="19" customFormat="1" x14ac:dyDescent="0.2">
      <c r="A21" s="147" t="s">
        <v>189</v>
      </c>
      <c r="B21" s="46" t="s">
        <v>185</v>
      </c>
      <c r="C21" s="122">
        <v>68420</v>
      </c>
      <c r="D21" s="58">
        <v>68420</v>
      </c>
      <c r="E21" s="58">
        <v>7600</v>
      </c>
      <c r="F21" s="58">
        <v>8980.2999999999993</v>
      </c>
      <c r="G21" s="58">
        <v>7551.7</v>
      </c>
      <c r="H21" s="232">
        <f t="shared" si="0"/>
        <v>2.5999999999999999E-2</v>
      </c>
      <c r="I21" s="221">
        <f t="shared" si="3"/>
        <v>0.99399999999999999</v>
      </c>
      <c r="J21" s="95">
        <f t="shared" si="1"/>
        <v>-60868.3</v>
      </c>
      <c r="K21" s="94">
        <f t="shared" si="2"/>
        <v>0.11</v>
      </c>
      <c r="L21" s="98">
        <f t="shared" si="4"/>
        <v>-1428.6</v>
      </c>
      <c r="M21" s="21"/>
    </row>
    <row r="22" spans="1:13" s="23" customFormat="1" x14ac:dyDescent="0.2">
      <c r="A22" s="42"/>
      <c r="B22" s="43" t="s">
        <v>17</v>
      </c>
      <c r="C22" s="119">
        <f>C23+C29+C37+C33</f>
        <v>79805.899999999994</v>
      </c>
      <c r="D22" s="119">
        <f>D23+D29+D37+D33</f>
        <v>104505.9</v>
      </c>
      <c r="E22" s="119">
        <f>E23+E29+E37+E33</f>
        <v>33398</v>
      </c>
      <c r="F22" s="119">
        <f>F23+F29+F37+F33+F28</f>
        <v>45935.8</v>
      </c>
      <c r="G22" s="119">
        <f>G23+G29+G37+G33</f>
        <v>34047.5</v>
      </c>
      <c r="H22" s="245">
        <f t="shared" si="0"/>
        <v>0.11600000000000001</v>
      </c>
      <c r="I22" s="221">
        <f t="shared" si="3"/>
        <v>1.0189999999999999</v>
      </c>
      <c r="J22" s="79">
        <f t="shared" si="1"/>
        <v>-70458.399999999994</v>
      </c>
      <c r="K22" s="78">
        <f t="shared" si="2"/>
        <v>0.32600000000000001</v>
      </c>
      <c r="L22" s="98">
        <f t="shared" si="4"/>
        <v>-11888.3</v>
      </c>
      <c r="M22" s="22"/>
    </row>
    <row r="23" spans="1:13" s="19" customFormat="1" ht="40.5" x14ac:dyDescent="0.2">
      <c r="A23" s="42" t="s">
        <v>38</v>
      </c>
      <c r="B23" s="43" t="s">
        <v>1</v>
      </c>
      <c r="C23" s="141">
        <f>SUM(C24:C27)</f>
        <v>60710</v>
      </c>
      <c r="D23" s="141">
        <f>SUM(D24:D27)</f>
        <v>85410</v>
      </c>
      <c r="E23" s="141">
        <f>SUM(E24:E27)</f>
        <v>25598</v>
      </c>
      <c r="F23" s="141">
        <f>SUM(F24:F27)</f>
        <v>38159.1</v>
      </c>
      <c r="G23" s="141">
        <f>SUM(G24:G27)</f>
        <v>25568</v>
      </c>
      <c r="H23" s="245">
        <f t="shared" si="0"/>
        <v>8.6999999999999994E-2</v>
      </c>
      <c r="I23" s="221">
        <f t="shared" si="3"/>
        <v>0.999</v>
      </c>
      <c r="J23" s="79">
        <f t="shared" si="1"/>
        <v>-59842</v>
      </c>
      <c r="K23" s="78">
        <f t="shared" si="2"/>
        <v>0.29899999999999999</v>
      </c>
      <c r="L23" s="98">
        <f t="shared" si="4"/>
        <v>-12591.1</v>
      </c>
      <c r="M23" s="21"/>
    </row>
    <row r="24" spans="1:13" s="19" customFormat="1" ht="81" x14ac:dyDescent="0.2">
      <c r="A24" s="44" t="s">
        <v>168</v>
      </c>
      <c r="B24" s="46" t="s">
        <v>41</v>
      </c>
      <c r="C24" s="122">
        <v>48250</v>
      </c>
      <c r="D24" s="25">
        <v>72950</v>
      </c>
      <c r="E24" s="25">
        <v>20965</v>
      </c>
      <c r="F24" s="151">
        <v>32895.199999999997</v>
      </c>
      <c r="G24" s="58">
        <v>20983.5</v>
      </c>
      <c r="H24" s="232">
        <f t="shared" si="0"/>
        <v>7.1999999999999995E-2</v>
      </c>
      <c r="I24" s="221">
        <f t="shared" si="3"/>
        <v>1.0009999999999999</v>
      </c>
      <c r="J24" s="95">
        <f t="shared" si="1"/>
        <v>-51966.5</v>
      </c>
      <c r="K24" s="94">
        <f t="shared" si="2"/>
        <v>0.28799999999999998</v>
      </c>
      <c r="L24" s="98">
        <f t="shared" si="4"/>
        <v>-11911.7</v>
      </c>
      <c r="M24" s="21"/>
    </row>
    <row r="25" spans="1:13" s="19" customFormat="1" ht="27" x14ac:dyDescent="0.2">
      <c r="A25" s="147" t="s">
        <v>166</v>
      </c>
      <c r="B25" s="46" t="s">
        <v>143</v>
      </c>
      <c r="C25" s="122">
        <v>2040</v>
      </c>
      <c r="D25" s="25">
        <v>2040</v>
      </c>
      <c r="E25" s="25">
        <v>1130</v>
      </c>
      <c r="F25" s="58">
        <v>1268.3</v>
      </c>
      <c r="G25" s="58">
        <v>1127.3</v>
      </c>
      <c r="H25" s="232">
        <f>G25/Всего_доходов_2003</f>
        <v>4.0000000000000001E-3</v>
      </c>
      <c r="I25" s="221">
        <f t="shared" si="3"/>
        <v>0.998</v>
      </c>
      <c r="J25" s="95">
        <f t="shared" si="1"/>
        <v>-912.7</v>
      </c>
      <c r="K25" s="94">
        <f t="shared" si="2"/>
        <v>0.55300000000000005</v>
      </c>
      <c r="L25" s="98">
        <f t="shared" si="4"/>
        <v>-141</v>
      </c>
      <c r="M25" s="21"/>
    </row>
    <row r="26" spans="1:13" s="19" customFormat="1" ht="54" hidden="1" customHeight="1" x14ac:dyDescent="0.2">
      <c r="A26" s="147" t="s">
        <v>167</v>
      </c>
      <c r="B26" s="46" t="s">
        <v>135</v>
      </c>
      <c r="C26" s="122">
        <v>0</v>
      </c>
      <c r="D26" s="25">
        <v>0</v>
      </c>
      <c r="E26" s="25"/>
      <c r="F26" s="58">
        <v>0</v>
      </c>
      <c r="G26" s="58">
        <v>0</v>
      </c>
      <c r="H26" s="174">
        <f t="shared" si="0"/>
        <v>0</v>
      </c>
      <c r="I26" s="221" t="e">
        <f t="shared" si="3"/>
        <v>#DIV/0!</v>
      </c>
      <c r="J26" s="95">
        <f t="shared" si="1"/>
        <v>0</v>
      </c>
      <c r="K26" s="94" t="e">
        <f t="shared" si="2"/>
        <v>#DIV/0!</v>
      </c>
      <c r="L26" s="98">
        <f t="shared" si="4"/>
        <v>0</v>
      </c>
      <c r="M26" s="21"/>
    </row>
    <row r="27" spans="1:13" s="23" customFormat="1" ht="81" x14ac:dyDescent="0.2">
      <c r="A27" s="148" t="s">
        <v>203</v>
      </c>
      <c r="B27" s="45" t="s">
        <v>80</v>
      </c>
      <c r="C27" s="123">
        <f>10420</f>
        <v>10420</v>
      </c>
      <c r="D27" s="150">
        <v>10420</v>
      </c>
      <c r="E27" s="150">
        <v>3503</v>
      </c>
      <c r="F27" s="35">
        <v>3995.6</v>
      </c>
      <c r="G27" s="35">
        <v>3457.2</v>
      </c>
      <c r="H27" s="232">
        <f t="shared" si="0"/>
        <v>1.2E-2</v>
      </c>
      <c r="I27" s="221">
        <f t="shared" si="3"/>
        <v>0.98699999999999999</v>
      </c>
      <c r="J27" s="95">
        <f t="shared" si="1"/>
        <v>-6962.8</v>
      </c>
      <c r="K27" s="94">
        <f t="shared" si="2"/>
        <v>0.33200000000000002</v>
      </c>
      <c r="L27" s="98">
        <f t="shared" si="4"/>
        <v>-538.4</v>
      </c>
      <c r="M27" s="22"/>
    </row>
    <row r="28" spans="1:13" s="23" customFormat="1" ht="18" hidden="1" customHeight="1" x14ac:dyDescent="0.2">
      <c r="A28" s="168" t="s">
        <v>208</v>
      </c>
      <c r="B28" s="51" t="s">
        <v>215</v>
      </c>
      <c r="C28" s="165"/>
      <c r="D28" s="166"/>
      <c r="E28" s="166"/>
      <c r="F28" s="169">
        <v>0</v>
      </c>
      <c r="G28" s="167"/>
      <c r="H28" s="232">
        <f t="shared" si="0"/>
        <v>0</v>
      </c>
      <c r="I28" s="221" t="e">
        <f t="shared" si="3"/>
        <v>#DIV/0!</v>
      </c>
      <c r="J28" s="95">
        <f t="shared" si="1"/>
        <v>0</v>
      </c>
      <c r="K28" s="94"/>
      <c r="L28" s="98">
        <f t="shared" si="4"/>
        <v>0</v>
      </c>
      <c r="M28" s="22"/>
    </row>
    <row r="29" spans="1:13" s="19" customFormat="1" ht="27" x14ac:dyDescent="0.2">
      <c r="A29" s="50" t="s">
        <v>37</v>
      </c>
      <c r="B29" s="51" t="s">
        <v>2</v>
      </c>
      <c r="C29" s="124">
        <f>SUM(C30:C32)</f>
        <v>19095.900000000001</v>
      </c>
      <c r="D29" s="124">
        <f>SUM(D30:D32)</f>
        <v>19095.900000000001</v>
      </c>
      <c r="E29" s="124">
        <f>SUM(E30:E32)</f>
        <v>7800</v>
      </c>
      <c r="F29" s="124">
        <f>SUM(F30:F32)</f>
        <v>7732.3</v>
      </c>
      <c r="G29" s="124">
        <f>SUM(G30:G32)</f>
        <v>8455.2999999999993</v>
      </c>
      <c r="H29" s="245">
        <f t="shared" si="0"/>
        <v>2.9000000000000001E-2</v>
      </c>
      <c r="I29" s="221">
        <f t="shared" si="3"/>
        <v>1.0840000000000001</v>
      </c>
      <c r="J29" s="79">
        <f t="shared" si="1"/>
        <v>-10640.6</v>
      </c>
      <c r="K29" s="78">
        <f>G29/D29</f>
        <v>0.443</v>
      </c>
      <c r="L29" s="98">
        <f t="shared" si="4"/>
        <v>723</v>
      </c>
      <c r="M29" s="21"/>
    </row>
    <row r="30" spans="1:13" s="19" customFormat="1" ht="87.75" customHeight="1" x14ac:dyDescent="0.2">
      <c r="A30" s="14" t="s">
        <v>169</v>
      </c>
      <c r="B30" s="45" t="s">
        <v>118</v>
      </c>
      <c r="C30" s="123">
        <v>800</v>
      </c>
      <c r="D30" s="25">
        <v>800</v>
      </c>
      <c r="E30" s="25">
        <v>800</v>
      </c>
      <c r="F30" s="35">
        <v>1383.7</v>
      </c>
      <c r="G30" s="35">
        <v>1314.9</v>
      </c>
      <c r="H30" s="232">
        <f t="shared" si="0"/>
        <v>4.0000000000000001E-3</v>
      </c>
      <c r="I30" s="221">
        <f t="shared" si="3"/>
        <v>1.6439999999999999</v>
      </c>
      <c r="J30" s="95">
        <f t="shared" si="1"/>
        <v>514.9</v>
      </c>
      <c r="K30" s="94">
        <f>G30/D30</f>
        <v>1.6439999999999999</v>
      </c>
      <c r="L30" s="98">
        <f t="shared" si="4"/>
        <v>-68.8</v>
      </c>
      <c r="M30" s="21"/>
    </row>
    <row r="31" spans="1:13" s="19" customFormat="1" ht="54" x14ac:dyDescent="0.2">
      <c r="A31" s="14" t="s">
        <v>223</v>
      </c>
      <c r="B31" s="45" t="s">
        <v>42</v>
      </c>
      <c r="C31" s="123">
        <v>18295.900000000001</v>
      </c>
      <c r="D31" s="25">
        <v>18295.900000000001</v>
      </c>
      <c r="E31" s="25">
        <v>7000</v>
      </c>
      <c r="F31" s="35">
        <v>6348.6</v>
      </c>
      <c r="G31" s="35">
        <v>7140.4</v>
      </c>
      <c r="H31" s="232">
        <f t="shared" si="0"/>
        <v>2.4E-2</v>
      </c>
      <c r="I31" s="221">
        <f t="shared" si="3"/>
        <v>1.02</v>
      </c>
      <c r="J31" s="95">
        <f t="shared" si="1"/>
        <v>-11155.5</v>
      </c>
      <c r="K31" s="94">
        <f>G31/D31</f>
        <v>0.39</v>
      </c>
      <c r="L31" s="98">
        <f t="shared" si="4"/>
        <v>791.8</v>
      </c>
      <c r="M31" s="21"/>
    </row>
    <row r="32" spans="1:13" s="19" customFormat="1" ht="54" hidden="1" x14ac:dyDescent="0.2">
      <c r="A32" s="14" t="s">
        <v>171</v>
      </c>
      <c r="B32" s="45" t="s">
        <v>140</v>
      </c>
      <c r="C32" s="123">
        <v>0</v>
      </c>
      <c r="D32" s="25">
        <v>0</v>
      </c>
      <c r="E32" s="25"/>
      <c r="F32" s="35">
        <v>0</v>
      </c>
      <c r="G32" s="35">
        <v>0</v>
      </c>
      <c r="H32" s="232">
        <f>G32/Всего_доходов_2003</f>
        <v>0</v>
      </c>
      <c r="I32" s="221" t="e">
        <f t="shared" si="3"/>
        <v>#DIV/0!</v>
      </c>
      <c r="J32" s="95">
        <f t="shared" si="1"/>
        <v>0</v>
      </c>
      <c r="K32" s="94" t="str">
        <f>IF(G32=0,"0,0%", G32/D32)</f>
        <v>0,0%</v>
      </c>
      <c r="L32" s="98">
        <f t="shared" si="4"/>
        <v>0</v>
      </c>
      <c r="M32" s="21"/>
    </row>
    <row r="33" spans="1:13" s="19" customFormat="1" ht="12.75" customHeight="1" x14ac:dyDescent="0.2">
      <c r="A33" s="47" t="s">
        <v>138</v>
      </c>
      <c r="B33" s="48" t="s">
        <v>139</v>
      </c>
      <c r="C33" s="125">
        <f>SUM(C34:C36)</f>
        <v>0</v>
      </c>
      <c r="D33" s="125">
        <f>SUM(D34:D36)</f>
        <v>0</v>
      </c>
      <c r="E33" s="125">
        <f>SUM(E34:E36)</f>
        <v>0</v>
      </c>
      <c r="F33" s="125">
        <f>SUM(F34:F36)</f>
        <v>44.4</v>
      </c>
      <c r="G33" s="125">
        <f>SUM(G34:G36)</f>
        <v>24.3</v>
      </c>
      <c r="H33" s="245">
        <f t="shared" si="0"/>
        <v>0</v>
      </c>
      <c r="I33" s="221">
        <v>0</v>
      </c>
      <c r="J33" s="79">
        <f t="shared" si="1"/>
        <v>24.3</v>
      </c>
      <c r="K33" s="94" t="str">
        <f>IF(D33=0,"0,0%", G33/D33)</f>
        <v>0,0%</v>
      </c>
      <c r="L33" s="98">
        <f t="shared" si="4"/>
        <v>-20.100000000000001</v>
      </c>
      <c r="M33" s="21"/>
    </row>
    <row r="34" spans="1:13" s="19" customFormat="1" ht="40.5" hidden="1" x14ac:dyDescent="0.2">
      <c r="A34" s="14" t="s">
        <v>236</v>
      </c>
      <c r="B34" s="45" t="s">
        <v>235</v>
      </c>
      <c r="C34" s="123">
        <v>0</v>
      </c>
      <c r="D34" s="25">
        <v>0</v>
      </c>
      <c r="E34" s="25"/>
      <c r="F34" s="152">
        <v>0</v>
      </c>
      <c r="G34" s="35">
        <v>0</v>
      </c>
      <c r="H34" s="232">
        <f t="shared" si="0"/>
        <v>0</v>
      </c>
      <c r="I34" s="221" t="e">
        <f t="shared" si="3"/>
        <v>#DIV/0!</v>
      </c>
      <c r="J34" s="95">
        <f t="shared" si="1"/>
        <v>0</v>
      </c>
      <c r="K34" s="94" t="str">
        <f>IF(D34=0,"0,0%", G34/D34)</f>
        <v>0,0%</v>
      </c>
      <c r="L34" s="98">
        <f t="shared" si="4"/>
        <v>0</v>
      </c>
      <c r="M34" s="21"/>
    </row>
    <row r="35" spans="1:13" s="19" customFormat="1" ht="54" x14ac:dyDescent="0.2">
      <c r="A35" s="14" t="s">
        <v>231</v>
      </c>
      <c r="B35" s="45" t="s">
        <v>159</v>
      </c>
      <c r="C35" s="123">
        <v>0</v>
      </c>
      <c r="D35" s="25">
        <v>0</v>
      </c>
      <c r="E35" s="25"/>
      <c r="F35" s="152">
        <v>44.4</v>
      </c>
      <c r="G35" s="35">
        <v>24.3</v>
      </c>
      <c r="H35" s="232">
        <f>G35/Всего_доходов_2003</f>
        <v>0</v>
      </c>
      <c r="I35" s="221">
        <v>0</v>
      </c>
      <c r="J35" s="95">
        <f t="shared" si="1"/>
        <v>24.3</v>
      </c>
      <c r="K35" s="94" t="str">
        <f>IF(D35=0,"0,0%", G35/D35)</f>
        <v>0,0%</v>
      </c>
      <c r="L35" s="98">
        <f>G35-F35</f>
        <v>-20.100000000000001</v>
      </c>
      <c r="M35" s="21"/>
    </row>
    <row r="36" spans="1:13" s="19" customFormat="1" ht="54" hidden="1" x14ac:dyDescent="0.2">
      <c r="A36" s="14" t="s">
        <v>238</v>
      </c>
      <c r="B36" s="45" t="s">
        <v>237</v>
      </c>
      <c r="C36" s="123">
        <v>0</v>
      </c>
      <c r="D36" s="25">
        <v>0</v>
      </c>
      <c r="E36" s="25"/>
      <c r="F36" s="152">
        <v>0</v>
      </c>
      <c r="G36" s="35">
        <v>0</v>
      </c>
      <c r="H36" s="232">
        <f>G36/Всего_доходов_2003</f>
        <v>0</v>
      </c>
      <c r="I36" s="221" t="e">
        <f t="shared" si="3"/>
        <v>#DIV/0!</v>
      </c>
      <c r="J36" s="95">
        <f t="shared" si="1"/>
        <v>0</v>
      </c>
      <c r="K36" s="94" t="str">
        <f>IF(D36=0,"0,0%", G36/D36)</f>
        <v>0,0%</v>
      </c>
      <c r="L36" s="98">
        <f>G36-F36</f>
        <v>0</v>
      </c>
      <c r="M36" s="21"/>
    </row>
    <row r="37" spans="1:13" s="19" customFormat="1" x14ac:dyDescent="0.2">
      <c r="A37" s="47" t="s">
        <v>3</v>
      </c>
      <c r="B37" s="48" t="s">
        <v>5</v>
      </c>
      <c r="C37" s="125">
        <f>SUM(C38:C39)</f>
        <v>0</v>
      </c>
      <c r="D37" s="125">
        <f>SUM(D38:D39)</f>
        <v>0</v>
      </c>
      <c r="E37" s="125"/>
      <c r="F37" s="125">
        <f>SUM(F38:F39)</f>
        <v>0</v>
      </c>
      <c r="G37" s="125">
        <f>SUM(G38:G39)</f>
        <v>-0.1</v>
      </c>
      <c r="H37" s="246">
        <f>H38+H39</f>
        <v>0</v>
      </c>
      <c r="I37" s="221">
        <v>0</v>
      </c>
      <c r="J37" s="79">
        <f t="shared" si="1"/>
        <v>-0.1</v>
      </c>
      <c r="K37" s="94">
        <v>0</v>
      </c>
      <c r="L37" s="98">
        <f t="shared" si="4"/>
        <v>-0.1</v>
      </c>
      <c r="M37" s="21"/>
    </row>
    <row r="38" spans="1:13" s="19" customFormat="1" ht="27" x14ac:dyDescent="0.2">
      <c r="A38" s="14" t="s">
        <v>160</v>
      </c>
      <c r="B38" s="45" t="s">
        <v>49</v>
      </c>
      <c r="C38" s="123">
        <v>0</v>
      </c>
      <c r="D38" s="25">
        <v>0</v>
      </c>
      <c r="E38" s="25"/>
      <c r="F38" s="35">
        <v>0</v>
      </c>
      <c r="G38" s="35">
        <v>-0.1</v>
      </c>
      <c r="H38" s="232">
        <f>G38/Всего_доходов_2003</f>
        <v>0</v>
      </c>
      <c r="I38" s="221">
        <v>0</v>
      </c>
      <c r="J38" s="95">
        <f t="shared" si="1"/>
        <v>-0.1</v>
      </c>
      <c r="K38" s="94">
        <v>0</v>
      </c>
      <c r="L38" s="98">
        <f t="shared" si="4"/>
        <v>-0.1</v>
      </c>
      <c r="M38" s="21"/>
    </row>
    <row r="39" spans="1:13" s="19" customFormat="1" ht="27" hidden="1" x14ac:dyDescent="0.2">
      <c r="A39" s="14" t="s">
        <v>165</v>
      </c>
      <c r="B39" s="45" t="s">
        <v>170</v>
      </c>
      <c r="C39" s="123">
        <v>0</v>
      </c>
      <c r="D39" s="25">
        <v>0</v>
      </c>
      <c r="E39" s="25"/>
      <c r="F39" s="35">
        <v>0</v>
      </c>
      <c r="G39" s="35">
        <v>0</v>
      </c>
      <c r="H39" s="232">
        <f>G39/Всего_доходов_2003</f>
        <v>0</v>
      </c>
      <c r="I39" s="221" t="e">
        <f t="shared" si="3"/>
        <v>#DIV/0!</v>
      </c>
      <c r="J39" s="95">
        <f t="shared" si="1"/>
        <v>0</v>
      </c>
      <c r="K39" s="94">
        <v>0</v>
      </c>
      <c r="L39" s="98">
        <f>G39-F39</f>
        <v>0</v>
      </c>
      <c r="M39" s="21"/>
    </row>
    <row r="40" spans="1:13" s="19" customFormat="1" x14ac:dyDescent="0.2">
      <c r="A40" s="47" t="s">
        <v>39</v>
      </c>
      <c r="B40" s="52" t="s">
        <v>4</v>
      </c>
      <c r="C40" s="125">
        <f>SUM(C41,C43,C48,C46)</f>
        <v>18651.8</v>
      </c>
      <c r="D40" s="125">
        <f>SUM(D41,D43,D48,D46)</f>
        <v>505796.6</v>
      </c>
      <c r="E40" s="125">
        <f>SUM(E41,E43,E48,E46)</f>
        <v>47550.8</v>
      </c>
      <c r="F40" s="125">
        <f>SUM(F41,F43,F48,F46)</f>
        <v>40340</v>
      </c>
      <c r="G40" s="125">
        <f>SUM(G41,G43,G48,G46,G50)</f>
        <v>47550.9</v>
      </c>
      <c r="H40" s="245">
        <f>H41+H43+H46+H48+H50</f>
        <v>0.16300000000000001</v>
      </c>
      <c r="I40" s="221">
        <f t="shared" si="3"/>
        <v>1</v>
      </c>
      <c r="J40" s="79">
        <f t="shared" si="1"/>
        <v>-458245.7</v>
      </c>
      <c r="K40" s="78">
        <f t="shared" ref="K40:K45" si="5">G40/D40</f>
        <v>9.4E-2</v>
      </c>
      <c r="L40" s="98">
        <f t="shared" si="4"/>
        <v>7210.9</v>
      </c>
      <c r="M40" s="21"/>
    </row>
    <row r="41" spans="1:13" s="19" customFormat="1" ht="27" x14ac:dyDescent="0.2">
      <c r="A41" s="53" t="s">
        <v>40</v>
      </c>
      <c r="B41" s="54" t="s">
        <v>190</v>
      </c>
      <c r="C41" s="125">
        <f>C42</f>
        <v>11831.3</v>
      </c>
      <c r="D41" s="125">
        <f>D42</f>
        <v>10648.2</v>
      </c>
      <c r="E41" s="125">
        <f>E42</f>
        <v>5556</v>
      </c>
      <c r="F41" s="125">
        <f>F42</f>
        <v>5340</v>
      </c>
      <c r="G41" s="125">
        <f>G42</f>
        <v>5556</v>
      </c>
      <c r="H41" s="245">
        <f t="shared" ref="H41:H49" si="6">G41/Всего_доходов_2003</f>
        <v>1.9E-2</v>
      </c>
      <c r="I41" s="221">
        <f t="shared" si="3"/>
        <v>1</v>
      </c>
      <c r="J41" s="79">
        <f t="shared" si="1"/>
        <v>-5092.2</v>
      </c>
      <c r="K41" s="78">
        <f t="shared" si="5"/>
        <v>0.52200000000000002</v>
      </c>
      <c r="L41" s="98">
        <f t="shared" si="4"/>
        <v>216</v>
      </c>
      <c r="M41" s="21"/>
    </row>
    <row r="42" spans="1:13" s="19" customFormat="1" ht="27" x14ac:dyDescent="0.2">
      <c r="A42" s="55" t="s">
        <v>192</v>
      </c>
      <c r="B42" s="56" t="s">
        <v>191</v>
      </c>
      <c r="C42" s="123">
        <v>11831.3</v>
      </c>
      <c r="D42" s="35">
        <v>10648.2</v>
      </c>
      <c r="E42" s="35">
        <v>5556</v>
      </c>
      <c r="F42" s="152">
        <v>5340</v>
      </c>
      <c r="G42" s="35">
        <v>5556</v>
      </c>
      <c r="H42" s="232">
        <f t="shared" si="6"/>
        <v>1.9E-2</v>
      </c>
      <c r="I42" s="221">
        <f t="shared" si="3"/>
        <v>1</v>
      </c>
      <c r="J42" s="95">
        <f t="shared" si="1"/>
        <v>-5092.2</v>
      </c>
      <c r="K42" s="94">
        <f t="shared" si="5"/>
        <v>0.52200000000000002</v>
      </c>
      <c r="L42" s="98">
        <f t="shared" si="4"/>
        <v>216</v>
      </c>
      <c r="M42" s="21"/>
    </row>
    <row r="43" spans="1:13" s="19" customFormat="1" ht="40.5" customHeight="1" x14ac:dyDescent="0.2">
      <c r="A43" s="57" t="s">
        <v>119</v>
      </c>
      <c r="B43" s="52" t="s">
        <v>120</v>
      </c>
      <c r="C43" s="125">
        <f>C45</f>
        <v>0</v>
      </c>
      <c r="D43" s="125">
        <f>D45+D44</f>
        <v>217557.9</v>
      </c>
      <c r="E43" s="125">
        <f>E45+E44</f>
        <v>38584.6</v>
      </c>
      <c r="F43" s="125">
        <f>F45+F44</f>
        <v>35000</v>
      </c>
      <c r="G43" s="125">
        <f>G45+G44</f>
        <v>38584.6</v>
      </c>
      <c r="H43" s="245">
        <f>H45+H44</f>
        <v>0.13200000000000001</v>
      </c>
      <c r="I43" s="221">
        <f t="shared" si="3"/>
        <v>1</v>
      </c>
      <c r="J43" s="268">
        <f>G43-D43</f>
        <v>-178973.3</v>
      </c>
      <c r="K43" s="78">
        <f t="shared" si="5"/>
        <v>0.17699999999999999</v>
      </c>
      <c r="L43" s="98">
        <f t="shared" si="4"/>
        <v>3584.6</v>
      </c>
      <c r="M43" s="21"/>
    </row>
    <row r="44" spans="1:13" s="23" customFormat="1" ht="60" customHeight="1" x14ac:dyDescent="0.25">
      <c r="A44" s="111" t="s">
        <v>226</v>
      </c>
      <c r="B44" s="110" t="s">
        <v>225</v>
      </c>
      <c r="C44" s="123">
        <v>0</v>
      </c>
      <c r="D44" s="35">
        <v>67927.899999999994</v>
      </c>
      <c r="E44" s="35"/>
      <c r="F44" s="35">
        <v>0</v>
      </c>
      <c r="G44" s="35"/>
      <c r="H44" s="232">
        <f>G44/Всего_доходов_2003</f>
        <v>0</v>
      </c>
      <c r="I44" s="221">
        <v>0</v>
      </c>
      <c r="J44" s="95">
        <f>G44-D44</f>
        <v>-67927.899999999994</v>
      </c>
      <c r="K44" s="94">
        <f t="shared" si="5"/>
        <v>0</v>
      </c>
      <c r="L44" s="98">
        <f>G44-F44</f>
        <v>0</v>
      </c>
    </row>
    <row r="45" spans="1:13" s="23" customFormat="1" ht="78.75" customHeight="1" x14ac:dyDescent="0.25">
      <c r="A45" s="111" t="s">
        <v>221</v>
      </c>
      <c r="B45" s="110" t="s">
        <v>222</v>
      </c>
      <c r="C45" s="123">
        <v>0</v>
      </c>
      <c r="D45" s="35">
        <v>149630</v>
      </c>
      <c r="E45" s="35">
        <v>38584.6</v>
      </c>
      <c r="F45" s="35">
        <v>35000</v>
      </c>
      <c r="G45" s="35">
        <v>38584.6</v>
      </c>
      <c r="H45" s="232">
        <f t="shared" si="6"/>
        <v>0.13200000000000001</v>
      </c>
      <c r="I45" s="221">
        <v>0</v>
      </c>
      <c r="J45" s="95">
        <f>G45-D45</f>
        <v>-111045.4</v>
      </c>
      <c r="K45" s="94">
        <f t="shared" si="5"/>
        <v>0.25800000000000001</v>
      </c>
      <c r="L45" s="98">
        <f t="shared" si="4"/>
        <v>3584.6</v>
      </c>
    </row>
    <row r="46" spans="1:13" s="23" customFormat="1" ht="13.5" customHeight="1" x14ac:dyDescent="0.25">
      <c r="A46" s="142" t="s">
        <v>144</v>
      </c>
      <c r="B46" s="143" t="s">
        <v>204</v>
      </c>
      <c r="C46" s="126">
        <f t="shared" ref="C46:G46" si="7">C47</f>
        <v>6820.5</v>
      </c>
      <c r="D46" s="126">
        <f t="shared" si="7"/>
        <v>7590.5</v>
      </c>
      <c r="E46" s="126">
        <f t="shared" si="7"/>
        <v>3410.2</v>
      </c>
      <c r="F46" s="126">
        <f t="shared" si="7"/>
        <v>0</v>
      </c>
      <c r="G46" s="126">
        <f t="shared" si="7"/>
        <v>3410.2</v>
      </c>
      <c r="H46" s="284">
        <f>G46/Всего_доходов_2003</f>
        <v>1.2E-2</v>
      </c>
      <c r="I46" s="221">
        <f t="shared" si="3"/>
        <v>1</v>
      </c>
      <c r="J46" s="264">
        <f>J47</f>
        <v>-4180.3</v>
      </c>
      <c r="K46" s="221">
        <f>G46/D46</f>
        <v>0.44900000000000001</v>
      </c>
      <c r="L46" s="257">
        <f t="shared" si="4"/>
        <v>3410.2</v>
      </c>
    </row>
    <row r="47" spans="1:13" s="23" customFormat="1" ht="45" customHeight="1" x14ac:dyDescent="0.25">
      <c r="A47" s="111" t="s">
        <v>232</v>
      </c>
      <c r="B47" s="164" t="s">
        <v>224</v>
      </c>
      <c r="C47" s="123">
        <v>6820.5</v>
      </c>
      <c r="D47" s="35">
        <v>7590.5</v>
      </c>
      <c r="E47" s="35">
        <v>3410.2</v>
      </c>
      <c r="F47" s="35">
        <v>0</v>
      </c>
      <c r="G47" s="35">
        <v>3410.2</v>
      </c>
      <c r="H47" s="186">
        <f>G47/Всего_доходов_2003</f>
        <v>1.2E-2</v>
      </c>
      <c r="I47" s="221">
        <f t="shared" si="3"/>
        <v>1</v>
      </c>
      <c r="J47" s="262">
        <f>G47-D47</f>
        <v>-4180.3</v>
      </c>
      <c r="K47" s="255">
        <f>G47/D47</f>
        <v>0.44900000000000001</v>
      </c>
      <c r="L47" s="257">
        <f t="shared" si="4"/>
        <v>3410.2</v>
      </c>
    </row>
    <row r="48" spans="1:13" s="19" customFormat="1" x14ac:dyDescent="0.2">
      <c r="A48" s="57" t="s">
        <v>144</v>
      </c>
      <c r="B48" s="52" t="s">
        <v>233</v>
      </c>
      <c r="C48" s="126">
        <f>C49</f>
        <v>0</v>
      </c>
      <c r="D48" s="126">
        <f>D49</f>
        <v>270000</v>
      </c>
      <c r="E48" s="126">
        <f>E49</f>
        <v>0</v>
      </c>
      <c r="F48" s="126">
        <f>F49</f>
        <v>0</v>
      </c>
      <c r="G48" s="126">
        <f>G49</f>
        <v>0</v>
      </c>
      <c r="H48" s="245">
        <f t="shared" si="6"/>
        <v>0</v>
      </c>
      <c r="I48" s="221">
        <v>0</v>
      </c>
      <c r="J48" s="263">
        <f>J49</f>
        <v>-270000</v>
      </c>
      <c r="K48" s="222">
        <f>K49</f>
        <v>0</v>
      </c>
      <c r="L48" s="257">
        <f t="shared" si="4"/>
        <v>0</v>
      </c>
      <c r="M48" s="21"/>
    </row>
    <row r="49" spans="1:13" s="19" customFormat="1" ht="27" x14ac:dyDescent="0.2">
      <c r="A49" s="55" t="s">
        <v>240</v>
      </c>
      <c r="B49" s="56" t="s">
        <v>234</v>
      </c>
      <c r="C49" s="123">
        <v>0</v>
      </c>
      <c r="D49" s="35">
        <v>270000</v>
      </c>
      <c r="E49" s="35"/>
      <c r="F49" s="152">
        <v>0</v>
      </c>
      <c r="G49" s="152">
        <v>0</v>
      </c>
      <c r="H49" s="232">
        <f t="shared" si="6"/>
        <v>0</v>
      </c>
      <c r="I49" s="221">
        <v>0</v>
      </c>
      <c r="J49" s="265">
        <f>G49-D49</f>
        <v>-270000</v>
      </c>
      <c r="K49" s="267">
        <f>G49/D49</f>
        <v>0</v>
      </c>
      <c r="L49" s="257">
        <f t="shared" si="4"/>
        <v>0</v>
      </c>
      <c r="M49" s="21"/>
    </row>
    <row r="50" spans="1:13" s="19" customFormat="1" ht="71.25" customHeight="1" x14ac:dyDescent="0.2">
      <c r="A50" s="57" t="s">
        <v>259</v>
      </c>
      <c r="B50" s="52" t="s">
        <v>261</v>
      </c>
      <c r="C50" s="126">
        <f t="shared" ref="C50:H50" si="8">C51</f>
        <v>0</v>
      </c>
      <c r="D50" s="126">
        <f t="shared" si="8"/>
        <v>0</v>
      </c>
      <c r="E50" s="126">
        <f t="shared" si="8"/>
        <v>0</v>
      </c>
      <c r="F50" s="126">
        <f t="shared" si="8"/>
        <v>0</v>
      </c>
      <c r="G50" s="126">
        <f t="shared" si="8"/>
        <v>0.1</v>
      </c>
      <c r="H50" s="245">
        <f t="shared" si="8"/>
        <v>0</v>
      </c>
      <c r="I50" s="221">
        <v>0</v>
      </c>
      <c r="J50" s="266">
        <f>J51</f>
        <v>0.1</v>
      </c>
      <c r="K50" s="222">
        <f>K51</f>
        <v>0</v>
      </c>
      <c r="L50" s="257">
        <f>L51</f>
        <v>0.1</v>
      </c>
      <c r="M50" s="21"/>
    </row>
    <row r="51" spans="1:13" s="19" customFormat="1" ht="40.5" x14ac:dyDescent="0.2">
      <c r="A51" s="55" t="s">
        <v>260</v>
      </c>
      <c r="B51" s="56" t="s">
        <v>262</v>
      </c>
      <c r="C51" s="123">
        <v>0</v>
      </c>
      <c r="D51" s="35">
        <v>0</v>
      </c>
      <c r="E51" s="35"/>
      <c r="F51" s="152"/>
      <c r="G51" s="152">
        <v>0.1</v>
      </c>
      <c r="H51" s="232">
        <f>G51/Всего_доходов_2003</f>
        <v>0</v>
      </c>
      <c r="I51" s="221">
        <v>0</v>
      </c>
      <c r="J51" s="265">
        <f>G51-D51</f>
        <v>0.1</v>
      </c>
      <c r="K51" s="256">
        <v>0</v>
      </c>
      <c r="L51" s="261">
        <f>G51-F51</f>
        <v>0.1</v>
      </c>
      <c r="M51" s="21"/>
    </row>
    <row r="52" spans="1:13" s="24" customFormat="1" x14ac:dyDescent="0.2">
      <c r="A52" s="117"/>
      <c r="B52" s="241" t="s">
        <v>6</v>
      </c>
      <c r="C52" s="242">
        <f>C6+C40</f>
        <v>677032.5</v>
      </c>
      <c r="D52" s="242">
        <f>D6+D40</f>
        <v>1219303.3</v>
      </c>
      <c r="E52" s="242">
        <f>E6+E40</f>
        <v>294268.2</v>
      </c>
      <c r="F52" s="242">
        <f>F6+F40</f>
        <v>298960.5</v>
      </c>
      <c r="G52" s="242">
        <f>G6+G40</f>
        <v>292683.8</v>
      </c>
      <c r="H52" s="78">
        <f>G52/Всего_доходов_2003</f>
        <v>1</v>
      </c>
      <c r="I52" s="221">
        <f t="shared" si="3"/>
        <v>0.995</v>
      </c>
      <c r="J52" s="79">
        <f>G52-D52</f>
        <v>-926619.5</v>
      </c>
      <c r="K52" s="78">
        <f>G52/D52</f>
        <v>0.24</v>
      </c>
      <c r="L52" s="243">
        <f t="shared" si="4"/>
        <v>-6276.7</v>
      </c>
    </row>
    <row r="53" spans="1:13" s="12" customFormat="1" x14ac:dyDescent="0.2">
      <c r="A53" s="41"/>
      <c r="B53" s="4"/>
      <c r="C53" s="4"/>
      <c r="D53" s="179"/>
      <c r="E53" s="179"/>
      <c r="F53" s="183"/>
      <c r="G53" s="183"/>
      <c r="H53" s="187"/>
      <c r="I53" s="225"/>
      <c r="J53" s="188"/>
      <c r="K53" s="189"/>
      <c r="L53" s="183"/>
    </row>
    <row r="54" spans="1:13" ht="16.5" x14ac:dyDescent="0.2">
      <c r="A54" s="16" t="s">
        <v>10</v>
      </c>
      <c r="B54" s="127" t="s">
        <v>7</v>
      </c>
      <c r="C54" s="4"/>
      <c r="D54" s="260"/>
      <c r="E54" s="260"/>
      <c r="F54" s="6"/>
      <c r="G54" s="118"/>
      <c r="H54" s="190"/>
      <c r="I54" s="225"/>
      <c r="J54" s="191"/>
      <c r="K54" s="190"/>
      <c r="L54" s="6"/>
    </row>
    <row r="55" spans="1:13" s="24" customFormat="1" x14ac:dyDescent="0.2">
      <c r="A55" s="76" t="s">
        <v>21</v>
      </c>
      <c r="B55" s="244" t="s">
        <v>25</v>
      </c>
      <c r="C55" s="77">
        <f>C56+C57+C58+C61+C65+C66</f>
        <v>18160.8</v>
      </c>
      <c r="D55" s="77">
        <f>D56+D57+D58+D61+D65+D66+D64</f>
        <v>27523.7</v>
      </c>
      <c r="E55" s="77">
        <f t="shared" ref="E55:G55" si="9">E56+E57+E58+E61+E65+E66+E64</f>
        <v>9777.6</v>
      </c>
      <c r="F55" s="77">
        <f t="shared" si="9"/>
        <v>7430.2</v>
      </c>
      <c r="G55" s="77">
        <f t="shared" si="9"/>
        <v>9777.6</v>
      </c>
      <c r="H55" s="78">
        <f>G55/G209</f>
        <v>3.1E-2</v>
      </c>
      <c r="I55" s="221">
        <f t="shared" si="3"/>
        <v>1</v>
      </c>
      <c r="J55" s="79">
        <f>G55-D55</f>
        <v>-17746.099999999999</v>
      </c>
      <c r="K55" s="78">
        <f>G55/D55</f>
        <v>0.35499999999999998</v>
      </c>
      <c r="L55" s="80">
        <f>G55-F55</f>
        <v>2347.4</v>
      </c>
    </row>
    <row r="56" spans="1:13" ht="40.5" x14ac:dyDescent="0.2">
      <c r="A56" s="15" t="s">
        <v>46</v>
      </c>
      <c r="B56" s="9" t="s">
        <v>54</v>
      </c>
      <c r="C56" s="102">
        <v>1747.4</v>
      </c>
      <c r="D56" s="181">
        <v>1747.4</v>
      </c>
      <c r="E56" s="181">
        <v>888.2</v>
      </c>
      <c r="F56" s="6">
        <v>893.8</v>
      </c>
      <c r="G56" s="181">
        <v>888.2</v>
      </c>
      <c r="H56" s="204">
        <f>G56/$G$209</f>
        <v>3.0000000000000001E-3</v>
      </c>
      <c r="I56" s="225">
        <f t="shared" si="3"/>
        <v>1</v>
      </c>
      <c r="J56" s="205">
        <f>G56-D56</f>
        <v>-859.2</v>
      </c>
      <c r="K56" s="204">
        <f>G56/D56</f>
        <v>0.50800000000000001</v>
      </c>
      <c r="L56" s="149">
        <f>G56-F56</f>
        <v>-5.6</v>
      </c>
    </row>
    <row r="57" spans="1:13" ht="40.5" x14ac:dyDescent="0.2">
      <c r="A57" s="15" t="s">
        <v>47</v>
      </c>
      <c r="B57" s="9" t="s">
        <v>121</v>
      </c>
      <c r="C57" s="102">
        <v>8798</v>
      </c>
      <c r="D57" s="181">
        <v>9024.1</v>
      </c>
      <c r="E57" s="181">
        <v>4983.8</v>
      </c>
      <c r="F57" s="6">
        <v>4026.3</v>
      </c>
      <c r="G57" s="181">
        <v>4983.8</v>
      </c>
      <c r="H57" s="204">
        <f>G57/$G$209</f>
        <v>1.6E-2</v>
      </c>
      <c r="I57" s="225">
        <f t="shared" si="3"/>
        <v>1</v>
      </c>
      <c r="J57" s="205">
        <f>G57-D57</f>
        <v>-4040.3</v>
      </c>
      <c r="K57" s="204">
        <f>G57/D57</f>
        <v>0.55200000000000005</v>
      </c>
      <c r="L57" s="149">
        <f>G57-F57</f>
        <v>957.5</v>
      </c>
    </row>
    <row r="58" spans="1:13" ht="54" x14ac:dyDescent="0.2">
      <c r="A58" s="15" t="s">
        <v>145</v>
      </c>
      <c r="B58" s="9" t="s">
        <v>122</v>
      </c>
      <c r="C58" s="102">
        <v>4044.3</v>
      </c>
      <c r="D58" s="181">
        <v>4425.3</v>
      </c>
      <c r="E58" s="181">
        <v>2414.5</v>
      </c>
      <c r="F58" s="6">
        <v>1501.5</v>
      </c>
      <c r="G58" s="181">
        <v>2414.5</v>
      </c>
      <c r="H58" s="204">
        <f>G58/$G$209</f>
        <v>8.0000000000000002E-3</v>
      </c>
      <c r="I58" s="225">
        <f t="shared" si="3"/>
        <v>1</v>
      </c>
      <c r="J58" s="205">
        <f>G58-D58</f>
        <v>-2010.8</v>
      </c>
      <c r="K58" s="204">
        <f>G58/D58</f>
        <v>0.54600000000000004</v>
      </c>
      <c r="L58" s="149">
        <f>G58-F58</f>
        <v>913</v>
      </c>
    </row>
    <row r="59" spans="1:13" x14ac:dyDescent="0.2">
      <c r="A59" s="15"/>
      <c r="B59" s="9" t="s">
        <v>27</v>
      </c>
      <c r="C59" s="102"/>
      <c r="D59" s="181"/>
      <c r="E59" s="181"/>
      <c r="F59" s="6"/>
      <c r="G59" s="181"/>
      <c r="H59" s="204"/>
      <c r="I59" s="225"/>
      <c r="J59" s="205"/>
      <c r="K59" s="204"/>
      <c r="L59" s="118"/>
    </row>
    <row r="60" spans="1:13" s="40" customFormat="1" ht="40.5" x14ac:dyDescent="0.2">
      <c r="A60" s="247" t="s">
        <v>241</v>
      </c>
      <c r="B60" s="34" t="s">
        <v>211</v>
      </c>
      <c r="C60" s="129">
        <v>4044.3</v>
      </c>
      <c r="D60" s="182">
        <v>4425.3</v>
      </c>
      <c r="E60" s="182">
        <v>2414.5</v>
      </c>
      <c r="F60" s="182">
        <v>1945.5</v>
      </c>
      <c r="G60" s="182">
        <v>2414.5</v>
      </c>
      <c r="H60" s="232">
        <f t="shared" ref="H60:H66" si="10">G60/$G$209</f>
        <v>8.0000000000000002E-3</v>
      </c>
      <c r="I60" s="225">
        <f t="shared" si="3"/>
        <v>1</v>
      </c>
      <c r="J60" s="231">
        <f t="shared" ref="J60:J66" si="11">G60-D60</f>
        <v>-2010.8</v>
      </c>
      <c r="K60" s="232">
        <f>G60/D60</f>
        <v>0.54600000000000004</v>
      </c>
      <c r="L60" s="195">
        <f t="shared" ref="L60:L66" si="12">G60-F60</f>
        <v>469</v>
      </c>
    </row>
    <row r="61" spans="1:13" ht="40.5" hidden="1" x14ac:dyDescent="0.2">
      <c r="A61" s="15" t="s">
        <v>56</v>
      </c>
      <c r="B61" s="9" t="s">
        <v>123</v>
      </c>
      <c r="C61" s="102">
        <v>0</v>
      </c>
      <c r="D61" s="181">
        <v>0</v>
      </c>
      <c r="E61" s="181"/>
      <c r="F61" s="6">
        <v>0</v>
      </c>
      <c r="G61" s="181"/>
      <c r="H61" s="232">
        <f t="shared" si="10"/>
        <v>0</v>
      </c>
      <c r="I61" s="225" t="e">
        <f t="shared" si="3"/>
        <v>#DIV/0!</v>
      </c>
      <c r="J61" s="231">
        <f t="shared" si="11"/>
        <v>0</v>
      </c>
      <c r="K61" s="232" t="e">
        <f>G61/D61</f>
        <v>#DIV/0!</v>
      </c>
      <c r="L61" s="195">
        <f t="shared" si="12"/>
        <v>0</v>
      </c>
    </row>
    <row r="62" spans="1:13" ht="13.5" hidden="1" customHeight="1" x14ac:dyDescent="0.2">
      <c r="A62" s="15"/>
      <c r="B62" s="9" t="s">
        <v>27</v>
      </c>
      <c r="C62" s="102"/>
      <c r="D62" s="181"/>
      <c r="E62" s="181"/>
      <c r="F62" s="6"/>
      <c r="G62" s="181"/>
      <c r="H62" s="232">
        <f t="shared" si="10"/>
        <v>0</v>
      </c>
      <c r="I62" s="225" t="e">
        <f t="shared" si="3"/>
        <v>#DIV/0!</v>
      </c>
      <c r="J62" s="231">
        <f t="shared" si="11"/>
        <v>0</v>
      </c>
      <c r="K62" s="232" t="e">
        <f>G62/D62</f>
        <v>#DIV/0!</v>
      </c>
      <c r="L62" s="195">
        <f t="shared" si="12"/>
        <v>0</v>
      </c>
    </row>
    <row r="63" spans="1:13" s="40" customFormat="1" ht="54" hidden="1" customHeight="1" x14ac:dyDescent="0.2">
      <c r="A63" s="15"/>
      <c r="B63" s="34" t="s">
        <v>141</v>
      </c>
      <c r="C63" s="129">
        <v>0</v>
      </c>
      <c r="D63" s="182">
        <v>0</v>
      </c>
      <c r="E63" s="182"/>
      <c r="F63" s="182">
        <v>0</v>
      </c>
      <c r="G63" s="182"/>
      <c r="H63" s="232">
        <f t="shared" si="10"/>
        <v>0</v>
      </c>
      <c r="I63" s="225" t="e">
        <f t="shared" si="3"/>
        <v>#DIV/0!</v>
      </c>
      <c r="J63" s="231">
        <f t="shared" si="11"/>
        <v>0</v>
      </c>
      <c r="K63" s="232" t="e">
        <f>G63/D63</f>
        <v>#DIV/0!</v>
      </c>
      <c r="L63" s="195">
        <f t="shared" si="12"/>
        <v>0</v>
      </c>
    </row>
    <row r="64" spans="1:13" s="40" customFormat="1" ht="27" x14ac:dyDescent="0.2">
      <c r="A64" s="15" t="s">
        <v>263</v>
      </c>
      <c r="B64" s="34" t="s">
        <v>264</v>
      </c>
      <c r="C64" s="129">
        <v>0</v>
      </c>
      <c r="D64" s="182">
        <v>7588.4</v>
      </c>
      <c r="E64" s="182">
        <v>0</v>
      </c>
      <c r="F64" s="182">
        <v>0</v>
      </c>
      <c r="G64" s="182">
        <v>0</v>
      </c>
      <c r="H64" s="232">
        <f t="shared" si="10"/>
        <v>0</v>
      </c>
      <c r="I64" s="225">
        <v>0</v>
      </c>
      <c r="J64" s="231">
        <f t="shared" si="11"/>
        <v>-7588.4</v>
      </c>
      <c r="K64" s="232">
        <f>G64/D64</f>
        <v>0</v>
      </c>
      <c r="L64" s="195">
        <f t="shared" si="12"/>
        <v>0</v>
      </c>
    </row>
    <row r="65" spans="1:12" x14ac:dyDescent="0.2">
      <c r="A65" s="15" t="s">
        <v>73</v>
      </c>
      <c r="B65" s="9" t="s">
        <v>23</v>
      </c>
      <c r="C65" s="102">
        <v>1000</v>
      </c>
      <c r="D65" s="181">
        <v>0</v>
      </c>
      <c r="E65" s="181">
        <v>0</v>
      </c>
      <c r="F65" s="6">
        <v>0</v>
      </c>
      <c r="G65" s="181">
        <v>0</v>
      </c>
      <c r="H65" s="204">
        <f t="shared" si="10"/>
        <v>0</v>
      </c>
      <c r="I65" s="225">
        <v>0</v>
      </c>
      <c r="J65" s="205">
        <f t="shared" si="11"/>
        <v>0</v>
      </c>
      <c r="K65" s="204">
        <v>0</v>
      </c>
      <c r="L65" s="118">
        <f t="shared" si="12"/>
        <v>0</v>
      </c>
    </row>
    <row r="66" spans="1:12" s="1" customFormat="1" x14ac:dyDescent="0.2">
      <c r="A66" s="15" t="s">
        <v>77</v>
      </c>
      <c r="B66" s="9" t="s">
        <v>124</v>
      </c>
      <c r="C66" s="102">
        <v>2571.1</v>
      </c>
      <c r="D66" s="181">
        <v>4738.5</v>
      </c>
      <c r="E66" s="181">
        <v>1491.1</v>
      </c>
      <c r="F66" s="6">
        <v>1008.6</v>
      </c>
      <c r="G66" s="181">
        <v>1491.1</v>
      </c>
      <c r="H66" s="204">
        <f t="shared" si="10"/>
        <v>5.0000000000000001E-3</v>
      </c>
      <c r="I66" s="225">
        <f t="shared" si="3"/>
        <v>1</v>
      </c>
      <c r="J66" s="205">
        <f t="shared" si="11"/>
        <v>-3247.4</v>
      </c>
      <c r="K66" s="204">
        <f>G66/D66</f>
        <v>0.315</v>
      </c>
      <c r="L66" s="118">
        <f t="shared" si="12"/>
        <v>482.5</v>
      </c>
    </row>
    <row r="67" spans="1:12" s="1" customFormat="1" ht="13.5" customHeight="1" x14ac:dyDescent="0.2">
      <c r="A67" s="15"/>
      <c r="B67" s="7" t="s">
        <v>27</v>
      </c>
      <c r="C67" s="102"/>
      <c r="D67" s="181"/>
      <c r="E67" s="181"/>
      <c r="F67" s="6"/>
      <c r="G67" s="181"/>
      <c r="H67" s="204"/>
      <c r="I67" s="225"/>
      <c r="J67" s="205"/>
      <c r="K67" s="204"/>
      <c r="L67" s="118"/>
    </row>
    <row r="68" spans="1:12" s="1" customFormat="1" ht="40.5" hidden="1" customHeight="1" x14ac:dyDescent="0.2">
      <c r="A68" s="15"/>
      <c r="B68" s="8" t="s">
        <v>102</v>
      </c>
      <c r="C68" s="102"/>
      <c r="D68" s="181"/>
      <c r="E68" s="181"/>
      <c r="F68" s="6"/>
      <c r="G68" s="181"/>
      <c r="H68" s="204">
        <f>G68/$G$209</f>
        <v>0</v>
      </c>
      <c r="I68" s="225"/>
      <c r="J68" s="205">
        <f>G68-D68</f>
        <v>0</v>
      </c>
      <c r="K68" s="204" t="e">
        <f>G68/D68</f>
        <v>#DIV/0!</v>
      </c>
      <c r="L68" s="118">
        <f>G68-F68</f>
        <v>0</v>
      </c>
    </row>
    <row r="69" spans="1:12" s="1" customFormat="1" ht="13.5" hidden="1" customHeight="1" x14ac:dyDescent="0.2">
      <c r="A69" s="15"/>
      <c r="B69" s="8" t="s">
        <v>103</v>
      </c>
      <c r="C69" s="102"/>
      <c r="D69" s="181"/>
      <c r="E69" s="181"/>
      <c r="F69" s="6"/>
      <c r="G69" s="181"/>
      <c r="H69" s="204">
        <f>G69/$G$209</f>
        <v>0</v>
      </c>
      <c r="I69" s="225"/>
      <c r="J69" s="205">
        <f>G69-D69</f>
        <v>0</v>
      </c>
      <c r="K69" s="204" t="e">
        <f>G69/D69</f>
        <v>#DIV/0!</v>
      </c>
      <c r="L69" s="118">
        <f>G69-F69</f>
        <v>0</v>
      </c>
    </row>
    <row r="70" spans="1:12" s="1" customFormat="1" x14ac:dyDescent="0.2">
      <c r="A70" s="106"/>
      <c r="B70" s="136" t="s">
        <v>129</v>
      </c>
      <c r="C70" s="112"/>
      <c r="D70" s="181"/>
      <c r="E70" s="181"/>
      <c r="F70" s="6"/>
      <c r="G70" s="181"/>
      <c r="H70" s="204"/>
      <c r="I70" s="225"/>
      <c r="J70" s="205"/>
      <c r="K70" s="204"/>
      <c r="L70" s="118"/>
    </row>
    <row r="71" spans="1:12" x14ac:dyDescent="0.2">
      <c r="A71" s="99"/>
      <c r="B71" s="100" t="s">
        <v>104</v>
      </c>
      <c r="C71" s="112">
        <v>9745.4</v>
      </c>
      <c r="D71" s="6">
        <v>9743.1</v>
      </c>
      <c r="E71" s="6">
        <v>5527.1</v>
      </c>
      <c r="F71" s="6">
        <v>4549.7</v>
      </c>
      <c r="G71" s="6">
        <v>5527.1</v>
      </c>
      <c r="H71" s="204">
        <f>G71/$G$209</f>
        <v>1.7999999999999999E-2</v>
      </c>
      <c r="I71" s="225">
        <f t="shared" si="3"/>
        <v>1</v>
      </c>
      <c r="J71" s="205">
        <f>G71-D71</f>
        <v>-4216</v>
      </c>
      <c r="K71" s="204">
        <f>G71/D71</f>
        <v>0.56699999999999995</v>
      </c>
      <c r="L71" s="118">
        <f>G71-F71</f>
        <v>977.4</v>
      </c>
    </row>
    <row r="72" spans="1:12" hidden="1" x14ac:dyDescent="0.2">
      <c r="A72" s="106"/>
      <c r="B72" s="100" t="s">
        <v>107</v>
      </c>
      <c r="C72" s="112">
        <v>0</v>
      </c>
      <c r="D72" s="6">
        <v>0</v>
      </c>
      <c r="E72" s="6"/>
      <c r="F72" s="6">
        <v>0</v>
      </c>
      <c r="G72" s="6"/>
      <c r="H72" s="204">
        <f>G72/$G$209</f>
        <v>0</v>
      </c>
      <c r="I72" s="225" t="e">
        <f t="shared" si="3"/>
        <v>#DIV/0!</v>
      </c>
      <c r="J72" s="205">
        <f>G72-D72</f>
        <v>0</v>
      </c>
      <c r="K72" s="204" t="str">
        <f>IF(G72=0,"0,0%", G72/D72)</f>
        <v>0,0%</v>
      </c>
      <c r="L72" s="118">
        <f>G72-F72</f>
        <v>0</v>
      </c>
    </row>
    <row r="73" spans="1:12" x14ac:dyDescent="0.2">
      <c r="A73" s="99"/>
      <c r="B73" s="115" t="s">
        <v>151</v>
      </c>
      <c r="C73" s="112">
        <v>7152.5</v>
      </c>
      <c r="D73" s="181">
        <v>8231</v>
      </c>
      <c r="E73" s="181">
        <v>3338.8</v>
      </c>
      <c r="F73" s="181">
        <v>864.4</v>
      </c>
      <c r="G73" s="181">
        <v>3338.8</v>
      </c>
      <c r="H73" s="204">
        <f>G73/$G$209</f>
        <v>1.0999999999999999E-2</v>
      </c>
      <c r="I73" s="225">
        <f t="shared" si="3"/>
        <v>1</v>
      </c>
      <c r="J73" s="205">
        <f>G73-D73</f>
        <v>-4892.2</v>
      </c>
      <c r="K73" s="204">
        <f>G73/D73</f>
        <v>0.40600000000000003</v>
      </c>
      <c r="L73" s="118">
        <f>G73-F73</f>
        <v>2474.4</v>
      </c>
    </row>
    <row r="74" spans="1:12" s="24" customFormat="1" ht="27" x14ac:dyDescent="0.2">
      <c r="A74" s="76" t="s">
        <v>93</v>
      </c>
      <c r="B74" s="81" t="s">
        <v>94</v>
      </c>
      <c r="C74" s="77">
        <f>C76+C78</f>
        <v>11606.9</v>
      </c>
      <c r="D74" s="77">
        <f>D76+D78</f>
        <v>11606.9</v>
      </c>
      <c r="E74" s="77">
        <f>E76+E78</f>
        <v>5723.9</v>
      </c>
      <c r="F74" s="77">
        <f>F76+F78</f>
        <v>6056.5</v>
      </c>
      <c r="G74" s="77">
        <f>G76+G78</f>
        <v>5723.9</v>
      </c>
      <c r="H74" s="78">
        <f>G74/$G$209</f>
        <v>1.7999999999999999E-2</v>
      </c>
      <c r="I74" s="221">
        <f t="shared" ref="I74:I137" si="13">G74/E74</f>
        <v>1</v>
      </c>
      <c r="J74" s="79">
        <f>G74-D74</f>
        <v>-5883</v>
      </c>
      <c r="K74" s="78">
        <f>G74/D74</f>
        <v>0.49299999999999999</v>
      </c>
      <c r="L74" s="80">
        <f>G74-F74</f>
        <v>-332.6</v>
      </c>
    </row>
    <row r="75" spans="1:12" s="24" customFormat="1" x14ac:dyDescent="0.2">
      <c r="A75" s="17"/>
      <c r="B75" s="144" t="s">
        <v>147</v>
      </c>
      <c r="C75" s="158"/>
      <c r="D75" s="192"/>
      <c r="E75" s="192"/>
      <c r="F75" s="192"/>
      <c r="G75" s="192"/>
      <c r="H75" s="184"/>
      <c r="I75" s="225"/>
      <c r="J75" s="185"/>
      <c r="K75" s="184"/>
      <c r="L75" s="193"/>
    </row>
    <row r="76" spans="1:12" s="40" customFormat="1" ht="40.5" hidden="1" customHeight="1" x14ac:dyDescent="0.2">
      <c r="A76" s="15" t="s">
        <v>146</v>
      </c>
      <c r="B76" s="18" t="s">
        <v>114</v>
      </c>
      <c r="C76" s="130">
        <v>0</v>
      </c>
      <c r="D76" s="177">
        <v>0</v>
      </c>
      <c r="E76" s="177"/>
      <c r="F76" s="177">
        <v>0</v>
      </c>
      <c r="G76" s="177"/>
      <c r="H76" s="175">
        <f>G76/$G$209</f>
        <v>0</v>
      </c>
      <c r="I76" s="221" t="e">
        <f t="shared" si="13"/>
        <v>#DIV/0!</v>
      </c>
      <c r="J76" s="176">
        <f>G76-D76</f>
        <v>0</v>
      </c>
      <c r="K76" s="175" t="e">
        <f>G76/D76</f>
        <v>#DIV/0!</v>
      </c>
      <c r="L76" s="171">
        <f>G76-F76</f>
        <v>0</v>
      </c>
    </row>
    <row r="77" spans="1:12" s="40" customFormat="1" ht="13.5" hidden="1" customHeight="1" x14ac:dyDescent="0.2">
      <c r="A77" s="15"/>
      <c r="B77" s="7" t="s">
        <v>27</v>
      </c>
      <c r="C77" s="130"/>
      <c r="D77" s="177"/>
      <c r="E77" s="177"/>
      <c r="F77" s="172"/>
      <c r="G77" s="177"/>
      <c r="H77" s="175"/>
      <c r="I77" s="221" t="e">
        <f t="shared" si="13"/>
        <v>#DIV/0!</v>
      </c>
      <c r="J77" s="176"/>
      <c r="K77" s="175"/>
      <c r="L77" s="171"/>
    </row>
    <row r="78" spans="1:12" s="40" customFormat="1" ht="40.5" x14ac:dyDescent="0.2">
      <c r="A78" s="15" t="s">
        <v>146</v>
      </c>
      <c r="B78" s="34" t="s">
        <v>148</v>
      </c>
      <c r="C78" s="129">
        <v>11606.9</v>
      </c>
      <c r="D78" s="182">
        <v>11606.9</v>
      </c>
      <c r="E78" s="182">
        <v>5723.9</v>
      </c>
      <c r="F78" s="182">
        <v>6056.5</v>
      </c>
      <c r="G78" s="182">
        <v>5723.9</v>
      </c>
      <c r="H78" s="232">
        <f>G78/$G$209</f>
        <v>1.7999999999999999E-2</v>
      </c>
      <c r="I78" s="225">
        <f t="shared" si="13"/>
        <v>1</v>
      </c>
      <c r="J78" s="231">
        <f>G78-D78</f>
        <v>-5883</v>
      </c>
      <c r="K78" s="232">
        <f>G78/D78</f>
        <v>0.49299999999999999</v>
      </c>
      <c r="L78" s="195">
        <f>G78-F78</f>
        <v>-332.6</v>
      </c>
    </row>
    <row r="79" spans="1:12" s="40" customFormat="1" ht="13.5" hidden="1" customHeight="1" x14ac:dyDescent="0.2">
      <c r="A79" s="106"/>
      <c r="B79" s="136" t="s">
        <v>130</v>
      </c>
      <c r="C79" s="113"/>
      <c r="D79" s="194"/>
      <c r="E79" s="194"/>
      <c r="F79" s="172"/>
      <c r="G79" s="194"/>
      <c r="H79" s="204"/>
      <c r="I79" s="221" t="e">
        <f t="shared" si="13"/>
        <v>#DIV/0!</v>
      </c>
      <c r="J79" s="205"/>
      <c r="K79" s="204"/>
      <c r="L79" s="118"/>
    </row>
    <row r="80" spans="1:12" s="40" customFormat="1" ht="13.5" hidden="1" customHeight="1" x14ac:dyDescent="0.2">
      <c r="A80" s="106"/>
      <c r="B80" s="115" t="s">
        <v>113</v>
      </c>
      <c r="C80" s="113"/>
      <c r="D80" s="194"/>
      <c r="E80" s="194"/>
      <c r="F80" s="172">
        <v>0</v>
      </c>
      <c r="G80" s="194"/>
      <c r="H80" s="204">
        <f>G80/$G$209</f>
        <v>0</v>
      </c>
      <c r="I80" s="221" t="e">
        <f t="shared" si="13"/>
        <v>#DIV/0!</v>
      </c>
      <c r="J80" s="205">
        <f>G80-D80</f>
        <v>0</v>
      </c>
      <c r="K80" s="204" t="e">
        <f>G80/D80</f>
        <v>#DIV/0!</v>
      </c>
      <c r="L80" s="118">
        <f>G80-F80</f>
        <v>0</v>
      </c>
    </row>
    <row r="81" spans="1:12" s="24" customFormat="1" x14ac:dyDescent="0.2">
      <c r="A81" s="76" t="s">
        <v>24</v>
      </c>
      <c r="B81" s="236" t="s">
        <v>26</v>
      </c>
      <c r="C81" s="237">
        <f>C82+C86+C105</f>
        <v>297878</v>
      </c>
      <c r="D81" s="237">
        <f>D82+D86+D105</f>
        <v>791014</v>
      </c>
      <c r="E81" s="237">
        <f>E82+E86+E105</f>
        <v>168823.2</v>
      </c>
      <c r="F81" s="237">
        <f>F82+F86+F105</f>
        <v>155861.9</v>
      </c>
      <c r="G81" s="237">
        <f>G82+G86+G105</f>
        <v>168823.2</v>
      </c>
      <c r="H81" s="78">
        <f>G81/$G$209</f>
        <v>0.53600000000000003</v>
      </c>
      <c r="I81" s="221">
        <f t="shared" si="13"/>
        <v>1</v>
      </c>
      <c r="J81" s="239">
        <f>G81-D81</f>
        <v>-622190.80000000005</v>
      </c>
      <c r="K81" s="238">
        <f>G81/D81</f>
        <v>0.21299999999999999</v>
      </c>
      <c r="L81" s="240">
        <f>G81-F81</f>
        <v>12961.3</v>
      </c>
    </row>
    <row r="82" spans="1:12" x14ac:dyDescent="0.2">
      <c r="A82" s="3" t="s">
        <v>48</v>
      </c>
      <c r="B82" s="8" t="s">
        <v>95</v>
      </c>
      <c r="C82" s="101">
        <f>C84</f>
        <v>25000</v>
      </c>
      <c r="D82" s="118">
        <f>D84</f>
        <v>24000</v>
      </c>
      <c r="E82" s="118">
        <f>E84</f>
        <v>15065.5</v>
      </c>
      <c r="F82" s="118">
        <f>F84</f>
        <v>15393.3</v>
      </c>
      <c r="G82" s="118">
        <f>G84</f>
        <v>15065.5</v>
      </c>
      <c r="H82" s="204">
        <f>G82/$G$209</f>
        <v>4.8000000000000001E-2</v>
      </c>
      <c r="I82" s="225">
        <f t="shared" si="13"/>
        <v>1</v>
      </c>
      <c r="J82" s="205">
        <f>G82-D82</f>
        <v>-8934.5</v>
      </c>
      <c r="K82" s="204">
        <f>G82/D82</f>
        <v>0.628</v>
      </c>
      <c r="L82" s="118">
        <f>G82-F82</f>
        <v>-327.8</v>
      </c>
    </row>
    <row r="83" spans="1:12" x14ac:dyDescent="0.2">
      <c r="A83" s="3"/>
      <c r="B83" s="7" t="s">
        <v>27</v>
      </c>
      <c r="C83" s="101"/>
      <c r="D83" s="6"/>
      <c r="E83" s="6"/>
      <c r="F83" s="217"/>
      <c r="G83" s="6"/>
      <c r="H83" s="204"/>
      <c r="I83" s="225"/>
      <c r="J83" s="205"/>
      <c r="K83" s="204"/>
      <c r="L83" s="118"/>
    </row>
    <row r="84" spans="1:12" ht="54" x14ac:dyDescent="0.2">
      <c r="A84" s="3"/>
      <c r="B84" s="8" t="s">
        <v>117</v>
      </c>
      <c r="C84" s="101">
        <v>25000</v>
      </c>
      <c r="D84" s="6">
        <v>24000</v>
      </c>
      <c r="E84" s="6">
        <v>15065.5</v>
      </c>
      <c r="F84" s="6">
        <v>15393.3</v>
      </c>
      <c r="G84" s="6">
        <v>15065.5</v>
      </c>
      <c r="H84" s="204">
        <f>G84/$G$209</f>
        <v>4.8000000000000001E-2</v>
      </c>
      <c r="I84" s="225">
        <f t="shared" si="13"/>
        <v>1</v>
      </c>
      <c r="J84" s="205">
        <f>G84-D84</f>
        <v>-8934.5</v>
      </c>
      <c r="K84" s="204">
        <f>G84/D84</f>
        <v>0.628</v>
      </c>
      <c r="L84" s="118">
        <f>G84-F84</f>
        <v>-327.8</v>
      </c>
    </row>
    <row r="85" spans="1:12" s="40" customFormat="1" ht="13.5" hidden="1" customHeight="1" x14ac:dyDescent="0.2">
      <c r="A85" s="15"/>
      <c r="B85" s="34" t="s">
        <v>142</v>
      </c>
      <c r="C85" s="129"/>
      <c r="D85" s="182"/>
      <c r="E85" s="182"/>
      <c r="F85" s="182"/>
      <c r="G85" s="182"/>
      <c r="H85" s="232">
        <f>G85/$G$209</f>
        <v>0</v>
      </c>
      <c r="I85" s="225" t="e">
        <f t="shared" si="13"/>
        <v>#DIV/0!</v>
      </c>
      <c r="J85" s="231">
        <f>G85-D85</f>
        <v>0</v>
      </c>
      <c r="K85" s="232" t="e">
        <f>G85/D85</f>
        <v>#DIV/0!</v>
      </c>
      <c r="L85" s="195">
        <f>G85-F85</f>
        <v>0</v>
      </c>
    </row>
    <row r="86" spans="1:12" s="1" customFormat="1" x14ac:dyDescent="0.2">
      <c r="A86" s="3" t="s">
        <v>96</v>
      </c>
      <c r="B86" s="8" t="s">
        <v>97</v>
      </c>
      <c r="C86" s="101">
        <f>C88+C102</f>
        <v>266444.7</v>
      </c>
      <c r="D86" s="6">
        <f>D88+D102</f>
        <v>759189.5</v>
      </c>
      <c r="E86" s="6">
        <f>E88+E102</f>
        <v>151932.4</v>
      </c>
      <c r="F86" s="6">
        <f>F88+F102</f>
        <v>138898.1</v>
      </c>
      <c r="G86" s="6">
        <f>G88+G102</f>
        <v>151932.4</v>
      </c>
      <c r="H86" s="204">
        <f>G86/$G$209</f>
        <v>0.48299999999999998</v>
      </c>
      <c r="I86" s="225">
        <f t="shared" si="13"/>
        <v>1</v>
      </c>
      <c r="J86" s="205">
        <f>G86-D86</f>
        <v>-607257.1</v>
      </c>
      <c r="K86" s="204">
        <f>G86/D86</f>
        <v>0.2</v>
      </c>
      <c r="L86" s="118">
        <f>G86-F86</f>
        <v>13034.3</v>
      </c>
    </row>
    <row r="87" spans="1:12" s="1" customFormat="1" x14ac:dyDescent="0.2">
      <c r="A87" s="3"/>
      <c r="B87" s="7" t="s">
        <v>193</v>
      </c>
      <c r="C87" s="101"/>
      <c r="D87" s="6"/>
      <c r="E87" s="6"/>
      <c r="F87" s="218"/>
      <c r="G87" s="6"/>
      <c r="H87" s="204"/>
      <c r="I87" s="225"/>
      <c r="J87" s="205"/>
      <c r="K87" s="204"/>
      <c r="L87" s="118"/>
    </row>
    <row r="88" spans="1:12" s="1" customFormat="1" ht="27" x14ac:dyDescent="0.2">
      <c r="A88" s="3"/>
      <c r="B88" s="8" t="s">
        <v>209</v>
      </c>
      <c r="C88" s="108">
        <v>240614.8</v>
      </c>
      <c r="D88" s="6">
        <f>221513.3+52513.6</f>
        <v>274026.90000000002</v>
      </c>
      <c r="E88" s="6">
        <f>93271.2+8597.3</f>
        <v>101868.5</v>
      </c>
      <c r="F88" s="6">
        <v>103698.6</v>
      </c>
      <c r="G88" s="6">
        <f>93271.2+8597.3</f>
        <v>101868.5</v>
      </c>
      <c r="H88" s="204">
        <f>G88/$G$209</f>
        <v>0.32400000000000001</v>
      </c>
      <c r="I88" s="225">
        <f t="shared" si="13"/>
        <v>1</v>
      </c>
      <c r="J88" s="205">
        <f>G88-D88</f>
        <v>-172158.4</v>
      </c>
      <c r="K88" s="204">
        <f>G88/D88</f>
        <v>0.372</v>
      </c>
      <c r="L88" s="118">
        <f>G88-F88</f>
        <v>-1830.1</v>
      </c>
    </row>
    <row r="89" spans="1:12" s="1" customFormat="1" ht="67.5" hidden="1" customHeight="1" x14ac:dyDescent="0.2">
      <c r="A89" s="3"/>
      <c r="B89" s="8" t="s">
        <v>127</v>
      </c>
      <c r="C89" s="101"/>
      <c r="D89" s="6"/>
      <c r="E89" s="6"/>
      <c r="F89" s="6">
        <v>0</v>
      </c>
      <c r="G89" s="6"/>
      <c r="H89" s="204">
        <f>G89/$G$209</f>
        <v>0</v>
      </c>
      <c r="I89" s="221" t="e">
        <f t="shared" si="13"/>
        <v>#DIV/0!</v>
      </c>
      <c r="J89" s="205">
        <f>G89-D89</f>
        <v>0</v>
      </c>
      <c r="K89" s="204" t="e">
        <f>G89/D89</f>
        <v>#DIV/0!</v>
      </c>
      <c r="L89" s="118">
        <f>G89-F89</f>
        <v>0</v>
      </c>
    </row>
    <row r="90" spans="1:12" s="1" customFormat="1" ht="54" hidden="1" customHeight="1" x14ac:dyDescent="0.2">
      <c r="A90" s="3"/>
      <c r="B90" s="8" t="s">
        <v>128</v>
      </c>
      <c r="C90" s="101"/>
      <c r="D90" s="6"/>
      <c r="E90" s="6"/>
      <c r="F90" s="6">
        <v>0</v>
      </c>
      <c r="G90" s="6"/>
      <c r="H90" s="204">
        <f>G90/$G$209</f>
        <v>0</v>
      </c>
      <c r="I90" s="221" t="e">
        <f t="shared" si="13"/>
        <v>#DIV/0!</v>
      </c>
      <c r="J90" s="205">
        <f>G90-D90</f>
        <v>0</v>
      </c>
      <c r="K90" s="204" t="e">
        <f>G90/D90</f>
        <v>#DIV/0!</v>
      </c>
      <c r="L90" s="118">
        <f>G90-F90</f>
        <v>0</v>
      </c>
    </row>
    <row r="91" spans="1:12" s="1" customFormat="1" ht="40.5" hidden="1" customHeight="1" x14ac:dyDescent="0.2">
      <c r="A91" s="3"/>
      <c r="B91" s="8" t="s">
        <v>99</v>
      </c>
      <c r="C91" s="101"/>
      <c r="D91" s="6"/>
      <c r="E91" s="6"/>
      <c r="F91" s="6">
        <v>0</v>
      </c>
      <c r="G91" s="6"/>
      <c r="H91" s="204">
        <f>G91/$G$209</f>
        <v>0</v>
      </c>
      <c r="I91" s="221" t="e">
        <f t="shared" si="13"/>
        <v>#DIV/0!</v>
      </c>
      <c r="J91" s="205">
        <f>G91-D91</f>
        <v>0</v>
      </c>
      <c r="K91" s="204" t="e">
        <f>G91/D91</f>
        <v>#DIV/0!</v>
      </c>
      <c r="L91" s="118">
        <f>G91-F91</f>
        <v>0</v>
      </c>
    </row>
    <row r="92" spans="1:12" s="40" customFormat="1" ht="13.5" hidden="1" customHeight="1" x14ac:dyDescent="0.2">
      <c r="A92" s="15"/>
      <c r="B92" s="34" t="s">
        <v>142</v>
      </c>
      <c r="C92" s="129"/>
      <c r="D92" s="182"/>
      <c r="E92" s="182"/>
      <c r="F92" s="182">
        <v>0</v>
      </c>
      <c r="G92" s="182"/>
      <c r="H92" s="204">
        <f>G92/$G$209</f>
        <v>0</v>
      </c>
      <c r="I92" s="221" t="e">
        <f t="shared" si="13"/>
        <v>#DIV/0!</v>
      </c>
      <c r="J92" s="205">
        <f>G92-D92</f>
        <v>0</v>
      </c>
      <c r="K92" s="204" t="e">
        <f>G92/D92</f>
        <v>#DIV/0!</v>
      </c>
      <c r="L92" s="118">
        <f>G92-F92</f>
        <v>0</v>
      </c>
    </row>
    <row r="93" spans="1:12" s="40" customFormat="1" ht="13.5" customHeight="1" x14ac:dyDescent="0.2">
      <c r="A93" s="15"/>
      <c r="B93" s="160" t="s">
        <v>193</v>
      </c>
      <c r="C93" s="129"/>
      <c r="D93" s="182"/>
      <c r="E93" s="182"/>
      <c r="F93" s="182"/>
      <c r="G93" s="182"/>
      <c r="H93" s="204"/>
      <c r="I93" s="225"/>
      <c r="J93" s="205"/>
      <c r="K93" s="204"/>
      <c r="L93" s="118"/>
    </row>
    <row r="94" spans="1:12" s="40" customFormat="1" ht="71.25" customHeight="1" x14ac:dyDescent="0.2">
      <c r="A94" s="15" t="s">
        <v>242</v>
      </c>
      <c r="B94" s="162" t="s">
        <v>202</v>
      </c>
      <c r="C94" s="129">
        <f>C95+C96</f>
        <v>216151.2</v>
      </c>
      <c r="D94" s="195">
        <f>D95+D96</f>
        <v>221513.3</v>
      </c>
      <c r="E94" s="195">
        <v>93271.2</v>
      </c>
      <c r="F94" s="195">
        <f>F95+F96</f>
        <v>101517.4</v>
      </c>
      <c r="G94" s="195">
        <v>93271.2</v>
      </c>
      <c r="H94" s="204">
        <f>G94/$G$209</f>
        <v>0.29599999999999999</v>
      </c>
      <c r="I94" s="225">
        <f t="shared" si="13"/>
        <v>1</v>
      </c>
      <c r="J94" s="205">
        <f>G94-D94</f>
        <v>-128242.1</v>
      </c>
      <c r="K94" s="204">
        <f>G94/D94</f>
        <v>0.42099999999999999</v>
      </c>
      <c r="L94" s="118">
        <f>G94-F94</f>
        <v>-8246.2000000000007</v>
      </c>
    </row>
    <row r="95" spans="1:12" s="40" customFormat="1" ht="42" customHeight="1" x14ac:dyDescent="0.2">
      <c r="A95" s="16">
        <v>611</v>
      </c>
      <c r="B95" s="8" t="s">
        <v>102</v>
      </c>
      <c r="C95" s="129">
        <v>215351.2</v>
      </c>
      <c r="D95" s="182">
        <v>207229.5</v>
      </c>
      <c r="E95" s="182">
        <v>80388.399999999994</v>
      </c>
      <c r="F95" s="182">
        <v>71541.3</v>
      </c>
      <c r="G95" s="182">
        <v>80388.399999999994</v>
      </c>
      <c r="H95" s="204">
        <f>G95/$G$209</f>
        <v>0.255</v>
      </c>
      <c r="I95" s="225">
        <f t="shared" si="13"/>
        <v>1</v>
      </c>
      <c r="J95" s="205">
        <f>G95-D95</f>
        <v>-126841.1</v>
      </c>
      <c r="K95" s="204">
        <f>G95/D95</f>
        <v>0.38800000000000001</v>
      </c>
      <c r="L95" s="118">
        <f>G95-F95</f>
        <v>8847.1</v>
      </c>
    </row>
    <row r="96" spans="1:12" s="40" customFormat="1" ht="13.5" customHeight="1" x14ac:dyDescent="0.2">
      <c r="A96" s="16">
        <v>612</v>
      </c>
      <c r="B96" s="8" t="s">
        <v>103</v>
      </c>
      <c r="C96" s="129">
        <v>800</v>
      </c>
      <c r="D96" s="182">
        <v>14283.8</v>
      </c>
      <c r="E96" s="182">
        <v>12882.8</v>
      </c>
      <c r="F96" s="182">
        <v>29976.1</v>
      </c>
      <c r="G96" s="182">
        <v>12882.8</v>
      </c>
      <c r="H96" s="204">
        <f>G96/$G$209</f>
        <v>4.1000000000000002E-2</v>
      </c>
      <c r="I96" s="225">
        <f t="shared" si="13"/>
        <v>1</v>
      </c>
      <c r="J96" s="205">
        <f>G96-D96</f>
        <v>-1401</v>
      </c>
      <c r="K96" s="204">
        <f>G96/D96</f>
        <v>0.90200000000000002</v>
      </c>
      <c r="L96" s="118">
        <f>G96-F96</f>
        <v>-17093.3</v>
      </c>
    </row>
    <row r="97" spans="1:12" s="40" customFormat="1" ht="13.5" customHeight="1" x14ac:dyDescent="0.2">
      <c r="A97" s="106"/>
      <c r="B97" s="107" t="s">
        <v>212</v>
      </c>
      <c r="C97" s="129"/>
      <c r="D97" s="182"/>
      <c r="E97" s="182"/>
      <c r="F97" s="182"/>
      <c r="G97" s="182"/>
      <c r="H97" s="204"/>
      <c r="I97" s="225"/>
      <c r="J97" s="205"/>
      <c r="K97" s="204"/>
      <c r="L97" s="118"/>
    </row>
    <row r="98" spans="1:12" s="40" customFormat="1" ht="13.5" customHeight="1" x14ac:dyDescent="0.2">
      <c r="A98" s="99"/>
      <c r="B98" s="100" t="s">
        <v>104</v>
      </c>
      <c r="C98" s="129">
        <v>100751.6</v>
      </c>
      <c r="D98" s="182">
        <v>100709.4</v>
      </c>
      <c r="E98" s="182">
        <v>52579.1</v>
      </c>
      <c r="F98" s="182">
        <v>47295.6</v>
      </c>
      <c r="G98" s="182">
        <v>52579.1</v>
      </c>
      <c r="H98" s="204">
        <f>G98/$G$209</f>
        <v>0.16700000000000001</v>
      </c>
      <c r="I98" s="225">
        <f t="shared" si="13"/>
        <v>1</v>
      </c>
      <c r="J98" s="205">
        <f t="shared" ref="J98:J105" si="14">G98-D98</f>
        <v>-48130.3</v>
      </c>
      <c r="K98" s="204">
        <f>G98/D98</f>
        <v>0.52200000000000002</v>
      </c>
      <c r="L98" s="118">
        <f>G98-F98</f>
        <v>5283.5</v>
      </c>
    </row>
    <row r="99" spans="1:12" s="40" customFormat="1" ht="13.5" customHeight="1" x14ac:dyDescent="0.2">
      <c r="A99" s="99"/>
      <c r="B99" s="100" t="s">
        <v>107</v>
      </c>
      <c r="C99" s="129">
        <v>3950</v>
      </c>
      <c r="D99" s="182">
        <v>3950</v>
      </c>
      <c r="E99" s="182">
        <v>1322.7</v>
      </c>
      <c r="F99" s="182">
        <v>2099.6</v>
      </c>
      <c r="G99" s="182">
        <v>1322.7</v>
      </c>
      <c r="H99" s="204">
        <f>G99/$G$209</f>
        <v>4.0000000000000001E-3</v>
      </c>
      <c r="I99" s="225">
        <f t="shared" si="13"/>
        <v>1</v>
      </c>
      <c r="J99" s="205">
        <f t="shared" si="14"/>
        <v>-2627.3</v>
      </c>
      <c r="K99" s="204">
        <f>G99/D99</f>
        <v>0.33500000000000002</v>
      </c>
      <c r="L99" s="118">
        <f>G99-F99</f>
        <v>-776.9</v>
      </c>
    </row>
    <row r="100" spans="1:12" s="40" customFormat="1" ht="13.5" customHeight="1" x14ac:dyDescent="0.2">
      <c r="A100" s="99"/>
      <c r="B100" s="100" t="s">
        <v>172</v>
      </c>
      <c r="C100" s="129">
        <v>945</v>
      </c>
      <c r="D100" s="182">
        <v>945</v>
      </c>
      <c r="E100" s="182">
        <v>0</v>
      </c>
      <c r="F100" s="182">
        <v>341.9</v>
      </c>
      <c r="G100" s="182">
        <v>0</v>
      </c>
      <c r="H100" s="204">
        <f>G100/$G$209</f>
        <v>0</v>
      </c>
      <c r="I100" s="225">
        <v>0</v>
      </c>
      <c r="J100" s="205">
        <f t="shared" si="14"/>
        <v>-945</v>
      </c>
      <c r="K100" s="204">
        <f>G100/D100</f>
        <v>0</v>
      </c>
      <c r="L100" s="118">
        <f>G100-F100</f>
        <v>-341.9</v>
      </c>
    </row>
    <row r="101" spans="1:12" s="40" customFormat="1" ht="13.5" customHeight="1" x14ac:dyDescent="0.2">
      <c r="A101" s="99"/>
      <c r="B101" s="100" t="s">
        <v>173</v>
      </c>
      <c r="C101" s="129">
        <v>110504.6</v>
      </c>
      <c r="D101" s="182">
        <v>115908.9</v>
      </c>
      <c r="E101" s="182">
        <v>39369.4</v>
      </c>
      <c r="F101" s="182">
        <v>51780.2</v>
      </c>
      <c r="G101" s="182">
        <v>39369.4</v>
      </c>
      <c r="H101" s="204">
        <f>G101/$G$209</f>
        <v>0.125</v>
      </c>
      <c r="I101" s="225">
        <f t="shared" si="13"/>
        <v>1</v>
      </c>
      <c r="J101" s="205">
        <f t="shared" si="14"/>
        <v>-76539.5</v>
      </c>
      <c r="K101" s="204">
        <f>G101/D101</f>
        <v>0.34</v>
      </c>
      <c r="L101" s="118">
        <f>G101-F101</f>
        <v>-12410.8</v>
      </c>
    </row>
    <row r="102" spans="1:12" s="1" customFormat="1" ht="40.5" x14ac:dyDescent="0.2">
      <c r="A102" s="145" t="s">
        <v>267</v>
      </c>
      <c r="B102" s="8" t="s">
        <v>98</v>
      </c>
      <c r="C102" s="101">
        <v>25829.9</v>
      </c>
      <c r="D102" s="6">
        <f>467196.2+17966.4</f>
        <v>485162.6</v>
      </c>
      <c r="E102" s="6">
        <f>41184.6+8879.3</f>
        <v>50063.9</v>
      </c>
      <c r="F102" s="6">
        <v>35199.5</v>
      </c>
      <c r="G102" s="6">
        <f>41184.6+8879.3</f>
        <v>50063.9</v>
      </c>
      <c r="H102" s="204">
        <f>G102/$G$209</f>
        <v>0.159</v>
      </c>
      <c r="I102" s="225">
        <f t="shared" si="13"/>
        <v>1</v>
      </c>
      <c r="J102" s="205">
        <f t="shared" si="14"/>
        <v>-435098.7</v>
      </c>
      <c r="K102" s="204">
        <f>G102/D102</f>
        <v>0.10299999999999999</v>
      </c>
      <c r="L102" s="118">
        <f>G102-F102</f>
        <v>14864.4</v>
      </c>
    </row>
    <row r="103" spans="1:12" s="1" customFormat="1" ht="15" customHeight="1" x14ac:dyDescent="0.2">
      <c r="A103" s="145"/>
      <c r="B103" s="8" t="s">
        <v>193</v>
      </c>
      <c r="C103" s="101"/>
      <c r="D103" s="6"/>
      <c r="E103" s="6"/>
      <c r="F103" s="6"/>
      <c r="G103" s="6"/>
      <c r="H103" s="204"/>
      <c r="I103" s="225"/>
      <c r="J103" s="205"/>
      <c r="K103" s="204"/>
      <c r="L103" s="118"/>
    </row>
    <row r="104" spans="1:12" s="1" customFormat="1" ht="40.5" x14ac:dyDescent="0.2">
      <c r="A104" s="145" t="s">
        <v>266</v>
      </c>
      <c r="B104" s="253" t="s">
        <v>265</v>
      </c>
      <c r="C104" s="101">
        <v>0</v>
      </c>
      <c r="D104" s="6">
        <v>424091.6</v>
      </c>
      <c r="E104" s="6">
        <v>38584.6</v>
      </c>
      <c r="F104" s="6">
        <v>0</v>
      </c>
      <c r="G104" s="6">
        <v>38584.6</v>
      </c>
      <c r="H104" s="204">
        <f>G104/$G$209</f>
        <v>0.123</v>
      </c>
      <c r="I104" s="225">
        <v>0</v>
      </c>
      <c r="J104" s="205">
        <f t="shared" si="14"/>
        <v>-385507</v>
      </c>
      <c r="K104" s="204">
        <v>0</v>
      </c>
      <c r="L104" s="118">
        <f>G104-F104</f>
        <v>38584.6</v>
      </c>
    </row>
    <row r="105" spans="1:12" s="1" customFormat="1" x14ac:dyDescent="0.2">
      <c r="A105" s="3" t="s">
        <v>149</v>
      </c>
      <c r="B105" s="8" t="s">
        <v>136</v>
      </c>
      <c r="C105" s="101">
        <f>C107+C109</f>
        <v>6433.3</v>
      </c>
      <c r="D105" s="6">
        <f>D107+D109</f>
        <v>7824.5</v>
      </c>
      <c r="E105" s="118">
        <f>E107+E109</f>
        <v>1825.3</v>
      </c>
      <c r="F105" s="6">
        <f>F107+F109</f>
        <v>1570.5</v>
      </c>
      <c r="G105" s="118">
        <f>G107+G109</f>
        <v>1825.3</v>
      </c>
      <c r="H105" s="204">
        <f>G105/$G$209</f>
        <v>6.0000000000000001E-3</v>
      </c>
      <c r="I105" s="225">
        <f t="shared" si="13"/>
        <v>1</v>
      </c>
      <c r="J105" s="205">
        <f t="shared" si="14"/>
        <v>-5999.2</v>
      </c>
      <c r="K105" s="204">
        <f>G105/D105</f>
        <v>0.23300000000000001</v>
      </c>
      <c r="L105" s="118">
        <f>G105-F105</f>
        <v>254.8</v>
      </c>
    </row>
    <row r="106" spans="1:12" s="1" customFormat="1" x14ac:dyDescent="0.2">
      <c r="A106" s="3"/>
      <c r="B106" s="7" t="s">
        <v>27</v>
      </c>
      <c r="C106" s="101"/>
      <c r="D106" s="6"/>
      <c r="E106" s="6"/>
      <c r="F106" s="6"/>
      <c r="G106" s="6"/>
      <c r="H106" s="204"/>
      <c r="I106" s="225"/>
      <c r="J106" s="205"/>
      <c r="K106" s="204"/>
      <c r="L106" s="118"/>
    </row>
    <row r="107" spans="1:12" s="40" customFormat="1" ht="40.5" x14ac:dyDescent="0.2">
      <c r="A107" s="15" t="s">
        <v>243</v>
      </c>
      <c r="B107" s="34" t="s">
        <v>150</v>
      </c>
      <c r="C107" s="129">
        <v>2433.3000000000002</v>
      </c>
      <c r="D107" s="182">
        <v>2433.3000000000002</v>
      </c>
      <c r="E107" s="182">
        <v>1025.3</v>
      </c>
      <c r="F107" s="182">
        <f>1148.1+9.8</f>
        <v>1157.9000000000001</v>
      </c>
      <c r="G107" s="182">
        <v>1025.3</v>
      </c>
      <c r="H107" s="232">
        <f>G107/$G$209</f>
        <v>3.0000000000000001E-3</v>
      </c>
      <c r="I107" s="225">
        <f t="shared" si="13"/>
        <v>1</v>
      </c>
      <c r="J107" s="231">
        <f>G107-D107</f>
        <v>-1408</v>
      </c>
      <c r="K107" s="232">
        <f>G107/D107</f>
        <v>0.42099999999999999</v>
      </c>
      <c r="L107" s="195">
        <f>G107-F107</f>
        <v>-132.6</v>
      </c>
    </row>
    <row r="108" spans="1:12" s="40" customFormat="1" ht="54" hidden="1" customHeight="1" x14ac:dyDescent="0.2">
      <c r="A108" s="15"/>
      <c r="B108" s="34" t="s">
        <v>150</v>
      </c>
      <c r="C108" s="129">
        <v>0</v>
      </c>
      <c r="D108" s="182">
        <v>0</v>
      </c>
      <c r="E108" s="182"/>
      <c r="F108" s="182">
        <v>0</v>
      </c>
      <c r="G108" s="182"/>
      <c r="H108" s="232">
        <f>G108/$G$209</f>
        <v>0</v>
      </c>
      <c r="I108" s="225" t="e">
        <f t="shared" si="13"/>
        <v>#DIV/0!</v>
      </c>
      <c r="J108" s="231">
        <f>G108-D108</f>
        <v>0</v>
      </c>
      <c r="K108" s="232" t="e">
        <f>G108/D108</f>
        <v>#DIV/0!</v>
      </c>
      <c r="L108" s="195">
        <f>G108-F108</f>
        <v>0</v>
      </c>
    </row>
    <row r="109" spans="1:12" s="40" customFormat="1" ht="23.25" customHeight="1" x14ac:dyDescent="0.2">
      <c r="A109" s="15" t="s">
        <v>244</v>
      </c>
      <c r="B109" s="34" t="s">
        <v>206</v>
      </c>
      <c r="C109" s="129">
        <v>4000</v>
      </c>
      <c r="D109" s="182">
        <v>5391.2</v>
      </c>
      <c r="E109" s="182">
        <v>800</v>
      </c>
      <c r="F109" s="182">
        <v>412.6</v>
      </c>
      <c r="G109" s="182">
        <v>800</v>
      </c>
      <c r="H109" s="232">
        <f>G109/$G$209</f>
        <v>3.0000000000000001E-3</v>
      </c>
      <c r="I109" s="225">
        <f t="shared" si="13"/>
        <v>1</v>
      </c>
      <c r="J109" s="231">
        <f>G109-D109</f>
        <v>-4591.2</v>
      </c>
      <c r="K109" s="232">
        <f>G109/D109</f>
        <v>0.14799999999999999</v>
      </c>
      <c r="L109" s="195">
        <f>G109-F109</f>
        <v>387.4</v>
      </c>
    </row>
    <row r="110" spans="1:12" s="1" customFormat="1" x14ac:dyDescent="0.2">
      <c r="A110" s="116"/>
      <c r="B110" s="136" t="s">
        <v>131</v>
      </c>
      <c r="C110" s="108"/>
      <c r="D110" s="6"/>
      <c r="E110" s="6"/>
      <c r="F110" s="6"/>
      <c r="G110" s="6"/>
      <c r="H110" s="204"/>
      <c r="I110" s="225"/>
      <c r="J110" s="205"/>
      <c r="K110" s="204"/>
      <c r="L110" s="118"/>
    </row>
    <row r="111" spans="1:12" s="1" customFormat="1" x14ac:dyDescent="0.2">
      <c r="A111" s="116"/>
      <c r="B111" s="115" t="s">
        <v>151</v>
      </c>
      <c r="C111" s="108">
        <v>297078</v>
      </c>
      <c r="D111" s="6">
        <v>77189</v>
      </c>
      <c r="E111" s="6">
        <v>155040.4</v>
      </c>
      <c r="F111" s="6">
        <v>37380.6</v>
      </c>
      <c r="G111" s="6">
        <v>155040.4</v>
      </c>
      <c r="H111" s="204">
        <f>G111/$G$209</f>
        <v>0.49299999999999999</v>
      </c>
      <c r="I111" s="225">
        <f t="shared" si="13"/>
        <v>1</v>
      </c>
      <c r="J111" s="205">
        <f>G111-D111</f>
        <v>77851.399999999994</v>
      </c>
      <c r="K111" s="204">
        <f>G111/D111</f>
        <v>2.0089999999999999</v>
      </c>
      <c r="L111" s="118">
        <f>G111-F111</f>
        <v>117659.8</v>
      </c>
    </row>
    <row r="112" spans="1:12" s="24" customFormat="1" x14ac:dyDescent="0.2">
      <c r="A112" s="76" t="s">
        <v>22</v>
      </c>
      <c r="B112" s="82" t="s">
        <v>8</v>
      </c>
      <c r="C112" s="80">
        <f>C113+C134+C151+C131</f>
        <v>125881.2</v>
      </c>
      <c r="D112" s="80">
        <f>D113+D134+D151+D131</f>
        <v>203852.7</v>
      </c>
      <c r="E112" s="80">
        <f>E113+E134+E151+E131</f>
        <v>47613.2</v>
      </c>
      <c r="F112" s="80">
        <f>F113+F134+F151+F131</f>
        <v>48970.5</v>
      </c>
      <c r="G112" s="80">
        <f>G113+G134+G151+G131</f>
        <v>47613.2</v>
      </c>
      <c r="H112" s="78">
        <f>G112/$G$209</f>
        <v>0.151</v>
      </c>
      <c r="I112" s="78">
        <f t="shared" si="13"/>
        <v>1</v>
      </c>
      <c r="J112" s="79">
        <f>G112-D112</f>
        <v>-156239.5</v>
      </c>
      <c r="K112" s="78">
        <f>G112/D112</f>
        <v>0.23400000000000001</v>
      </c>
      <c r="L112" s="80">
        <f>G112-F112</f>
        <v>-1357.3</v>
      </c>
    </row>
    <row r="113" spans="1:12" x14ac:dyDescent="0.2">
      <c r="A113" s="15" t="s">
        <v>57</v>
      </c>
      <c r="B113" s="33" t="s">
        <v>72</v>
      </c>
      <c r="C113" s="129">
        <f>C115+C118+C119+C120+C129+C128+C117</f>
        <v>24836.1</v>
      </c>
      <c r="D113" s="182">
        <f>D115+D118+D119+D120+D129+D128+D130+D116+D117</f>
        <v>83942.3</v>
      </c>
      <c r="E113" s="182">
        <f>E115+E118+E119+E120+E129+E128+E130+E116+E117</f>
        <v>8740.2000000000007</v>
      </c>
      <c r="F113" s="182">
        <f>F115+F118+F119+F120+F129+F128+F116+F130+F117</f>
        <v>8660.1</v>
      </c>
      <c r="G113" s="182">
        <f>G115+G118+G119+G120+G129+G128+G130+G116+G117</f>
        <v>8740.2000000000007</v>
      </c>
      <c r="H113" s="204">
        <f>G113/$G$209</f>
        <v>2.8000000000000001E-2</v>
      </c>
      <c r="I113" s="225">
        <f t="shared" si="13"/>
        <v>1</v>
      </c>
      <c r="J113" s="205">
        <f>G113-D113</f>
        <v>-75202.100000000006</v>
      </c>
      <c r="K113" s="204">
        <f>G113/D113</f>
        <v>0.104</v>
      </c>
      <c r="L113" s="118">
        <f>G113-F113</f>
        <v>80.099999999999994</v>
      </c>
    </row>
    <row r="114" spans="1:12" x14ac:dyDescent="0.2">
      <c r="A114" s="15"/>
      <c r="B114" s="33" t="s">
        <v>193</v>
      </c>
      <c r="C114" s="131"/>
      <c r="D114" s="183"/>
      <c r="E114" s="183"/>
      <c r="F114" s="183"/>
      <c r="G114" s="183"/>
      <c r="H114" s="204"/>
      <c r="I114" s="225"/>
      <c r="J114" s="205"/>
      <c r="K114" s="204"/>
      <c r="L114" s="118"/>
    </row>
    <row r="115" spans="1:12" ht="40.5" x14ac:dyDescent="0.2">
      <c r="A115" s="15" t="s">
        <v>245</v>
      </c>
      <c r="B115" s="34" t="s">
        <v>74</v>
      </c>
      <c r="C115" s="129">
        <v>312.10000000000002</v>
      </c>
      <c r="D115" s="182">
        <v>312.10000000000002</v>
      </c>
      <c r="E115" s="182">
        <v>0</v>
      </c>
      <c r="F115" s="182">
        <v>33.1</v>
      </c>
      <c r="G115" s="182">
        <v>0</v>
      </c>
      <c r="H115" s="204">
        <f t="shared" ref="H115:H120" si="15">G115/$G$209</f>
        <v>0</v>
      </c>
      <c r="I115" s="225">
        <v>0</v>
      </c>
      <c r="J115" s="205">
        <f t="shared" ref="J115:J120" si="16">G115-D115</f>
        <v>-312.10000000000002</v>
      </c>
      <c r="K115" s="204">
        <f t="shared" ref="K115:K118" si="17">G115/D115</f>
        <v>0</v>
      </c>
      <c r="L115" s="118">
        <f>G115-F115</f>
        <v>-33.1</v>
      </c>
    </row>
    <row r="116" spans="1:12" ht="40.5" x14ac:dyDescent="0.2">
      <c r="A116" s="15" t="s">
        <v>246</v>
      </c>
      <c r="B116" s="34" t="s">
        <v>272</v>
      </c>
      <c r="C116" s="129">
        <v>0</v>
      </c>
      <c r="D116" s="182">
        <v>1000</v>
      </c>
      <c r="E116" s="182">
        <v>0</v>
      </c>
      <c r="F116" s="182">
        <v>73.599999999999994</v>
      </c>
      <c r="G116" s="182">
        <v>0</v>
      </c>
      <c r="H116" s="204">
        <f t="shared" si="15"/>
        <v>0</v>
      </c>
      <c r="I116" s="225">
        <v>0</v>
      </c>
      <c r="J116" s="205">
        <f t="shared" si="16"/>
        <v>-1000</v>
      </c>
      <c r="K116" s="204">
        <f t="shared" si="17"/>
        <v>0</v>
      </c>
      <c r="L116" s="118">
        <f>G116-F116</f>
        <v>-73.599999999999994</v>
      </c>
    </row>
    <row r="117" spans="1:12" ht="40.5" x14ac:dyDescent="0.2">
      <c r="A117" s="15" t="s">
        <v>228</v>
      </c>
      <c r="B117" s="34" t="s">
        <v>229</v>
      </c>
      <c r="C117" s="129">
        <v>2808.9</v>
      </c>
      <c r="D117" s="182">
        <v>5596.1</v>
      </c>
      <c r="E117" s="182">
        <v>4537.5</v>
      </c>
      <c r="F117" s="182">
        <v>287.3</v>
      </c>
      <c r="G117" s="182">
        <v>4537.5</v>
      </c>
      <c r="H117" s="204">
        <f t="shared" si="15"/>
        <v>1.4E-2</v>
      </c>
      <c r="I117" s="225">
        <f t="shared" si="13"/>
        <v>1</v>
      </c>
      <c r="J117" s="205">
        <f t="shared" si="16"/>
        <v>-1058.5999999999999</v>
      </c>
      <c r="K117" s="204">
        <f t="shared" si="17"/>
        <v>0.81100000000000005</v>
      </c>
      <c r="L117" s="118">
        <f>G117-F117</f>
        <v>4250.2</v>
      </c>
    </row>
    <row r="118" spans="1:12" ht="27" x14ac:dyDescent="0.2">
      <c r="A118" s="247" t="s">
        <v>247</v>
      </c>
      <c r="B118" s="34" t="s">
        <v>152</v>
      </c>
      <c r="C118" s="129">
        <v>6000</v>
      </c>
      <c r="D118" s="182">
        <v>56958.2</v>
      </c>
      <c r="E118" s="182">
        <v>0</v>
      </c>
      <c r="F118" s="182">
        <v>20</v>
      </c>
      <c r="G118" s="182">
        <v>0</v>
      </c>
      <c r="H118" s="204">
        <f t="shared" si="15"/>
        <v>0</v>
      </c>
      <c r="I118" s="225">
        <v>0</v>
      </c>
      <c r="J118" s="205">
        <f t="shared" si="16"/>
        <v>-56958.2</v>
      </c>
      <c r="K118" s="204">
        <f t="shared" si="17"/>
        <v>0</v>
      </c>
      <c r="L118" s="118">
        <f>G118-F118</f>
        <v>-20</v>
      </c>
    </row>
    <row r="119" spans="1:12" ht="27" x14ac:dyDescent="0.2">
      <c r="A119" s="247" t="s">
        <v>248</v>
      </c>
      <c r="B119" s="34" t="s">
        <v>179</v>
      </c>
      <c r="C119" s="129">
        <f>331.2+10091.8</f>
        <v>10423</v>
      </c>
      <c r="D119" s="182">
        <f>331.2+8881+3669.9</f>
        <v>12882.1</v>
      </c>
      <c r="E119" s="182">
        <v>2775.4</v>
      </c>
      <c r="F119" s="182">
        <v>3419.2</v>
      </c>
      <c r="G119" s="182">
        <v>2775.4</v>
      </c>
      <c r="H119" s="204">
        <f t="shared" si="15"/>
        <v>8.9999999999999993E-3</v>
      </c>
      <c r="I119" s="225">
        <f t="shared" si="13"/>
        <v>1</v>
      </c>
      <c r="J119" s="205">
        <f t="shared" si="16"/>
        <v>-10106.700000000001</v>
      </c>
      <c r="K119" s="204">
        <f>G119/D119</f>
        <v>0.215</v>
      </c>
      <c r="L119" s="118">
        <f>G119-F119</f>
        <v>-643.79999999999995</v>
      </c>
    </row>
    <row r="120" spans="1:12" x14ac:dyDescent="0.2">
      <c r="A120" s="15"/>
      <c r="B120" s="34" t="s">
        <v>197</v>
      </c>
      <c r="C120" s="114">
        <f>C122</f>
        <v>1492.1</v>
      </c>
      <c r="D120" s="182">
        <f>1494.1+215.5+200</f>
        <v>1909.6</v>
      </c>
      <c r="E120" s="182">
        <f>E122</f>
        <v>527.29999999999995</v>
      </c>
      <c r="F120" s="182">
        <v>902.2</v>
      </c>
      <c r="G120" s="182">
        <f>G122</f>
        <v>527.29999999999995</v>
      </c>
      <c r="H120" s="204">
        <f t="shared" si="15"/>
        <v>2E-3</v>
      </c>
      <c r="I120" s="225">
        <f t="shared" si="13"/>
        <v>1</v>
      </c>
      <c r="J120" s="205">
        <f t="shared" si="16"/>
        <v>-1382.3</v>
      </c>
      <c r="K120" s="204">
        <f>G120/D120</f>
        <v>0.27600000000000002</v>
      </c>
      <c r="L120" s="118">
        <f t="shared" ref="L120:L127" si="18">G120-F120</f>
        <v>-374.9</v>
      </c>
    </row>
    <row r="121" spans="1:12" x14ac:dyDescent="0.2">
      <c r="A121" s="15"/>
      <c r="B121" s="159" t="s">
        <v>193</v>
      </c>
      <c r="C121" s="114"/>
      <c r="D121" s="182"/>
      <c r="E121" s="182"/>
      <c r="F121" s="182"/>
      <c r="G121" s="182"/>
      <c r="H121" s="204"/>
      <c r="I121" s="225"/>
      <c r="J121" s="205"/>
      <c r="K121" s="204"/>
      <c r="L121" s="118"/>
    </row>
    <row r="122" spans="1:12" ht="40.5" x14ac:dyDescent="0.2">
      <c r="A122" s="15"/>
      <c r="B122" s="34" t="s">
        <v>200</v>
      </c>
      <c r="C122" s="129">
        <f>C123+C124</f>
        <v>1492.1</v>
      </c>
      <c r="D122" s="195">
        <f>D123+D124</f>
        <v>1494.1</v>
      </c>
      <c r="E122" s="195">
        <v>527.29999999999995</v>
      </c>
      <c r="F122" s="195">
        <f>F123+F124</f>
        <v>902.2</v>
      </c>
      <c r="G122" s="195">
        <v>527.29999999999995</v>
      </c>
      <c r="H122" s="204">
        <f>G122/$G$209</f>
        <v>2E-3</v>
      </c>
      <c r="I122" s="225">
        <f t="shared" si="13"/>
        <v>1</v>
      </c>
      <c r="J122" s="205">
        <f>G122-D122</f>
        <v>-966.8</v>
      </c>
      <c r="K122" s="204">
        <f>IF(G122=0,"0,0%", G122/D122)</f>
        <v>0.35299999999999998</v>
      </c>
      <c r="L122" s="118">
        <f t="shared" si="18"/>
        <v>-374.9</v>
      </c>
    </row>
    <row r="123" spans="1:12" ht="40.5" x14ac:dyDescent="0.2">
      <c r="A123" s="15" t="s">
        <v>196</v>
      </c>
      <c r="B123" s="155" t="s">
        <v>102</v>
      </c>
      <c r="C123" s="129">
        <v>1442.1</v>
      </c>
      <c r="D123" s="182">
        <v>1424.4</v>
      </c>
      <c r="E123" s="182">
        <v>459.6</v>
      </c>
      <c r="F123" s="182">
        <v>692.7</v>
      </c>
      <c r="G123" s="182">
        <v>459.6</v>
      </c>
      <c r="H123" s="204">
        <f>G123/$G$209</f>
        <v>1E-3</v>
      </c>
      <c r="I123" s="225">
        <f t="shared" si="13"/>
        <v>1</v>
      </c>
      <c r="J123" s="205">
        <f>G123-D123</f>
        <v>-964.8</v>
      </c>
      <c r="K123" s="204">
        <f>G123/D123</f>
        <v>0.32300000000000001</v>
      </c>
      <c r="L123" s="118">
        <f t="shared" si="18"/>
        <v>-233.1</v>
      </c>
    </row>
    <row r="124" spans="1:12" x14ac:dyDescent="0.2">
      <c r="A124" s="15" t="s">
        <v>219</v>
      </c>
      <c r="B124" s="155" t="s">
        <v>103</v>
      </c>
      <c r="C124" s="129">
        <v>50</v>
      </c>
      <c r="D124" s="182">
        <v>69.7</v>
      </c>
      <c r="E124" s="182">
        <v>67.7</v>
      </c>
      <c r="F124" s="182">
        <v>209.5</v>
      </c>
      <c r="G124" s="182">
        <v>67.7</v>
      </c>
      <c r="H124" s="204">
        <f>G124/$G$209</f>
        <v>0</v>
      </c>
      <c r="I124" s="225">
        <f t="shared" si="13"/>
        <v>1</v>
      </c>
      <c r="J124" s="205">
        <f>G124-D124</f>
        <v>-2</v>
      </c>
      <c r="K124" s="204">
        <f>G124/D124</f>
        <v>0.97099999999999997</v>
      </c>
      <c r="L124" s="118">
        <f t="shared" si="18"/>
        <v>-141.80000000000001</v>
      </c>
    </row>
    <row r="125" spans="1:12" x14ac:dyDescent="0.2">
      <c r="A125" s="99"/>
      <c r="B125" s="161" t="s">
        <v>205</v>
      </c>
      <c r="C125" s="129"/>
      <c r="D125" s="182"/>
      <c r="E125" s="182"/>
      <c r="F125" s="182"/>
      <c r="G125" s="182"/>
      <c r="H125" s="204"/>
      <c r="I125" s="225"/>
      <c r="J125" s="205"/>
      <c r="K125" s="204"/>
      <c r="L125" s="118"/>
    </row>
    <row r="126" spans="1:12" x14ac:dyDescent="0.2">
      <c r="A126" s="99"/>
      <c r="B126" s="100" t="s">
        <v>107</v>
      </c>
      <c r="C126" s="129">
        <v>1392.1</v>
      </c>
      <c r="D126" s="182">
        <v>1394.1</v>
      </c>
      <c r="E126" s="182">
        <v>72.900000000000006</v>
      </c>
      <c r="F126" s="182">
        <v>902.2</v>
      </c>
      <c r="G126" s="182">
        <v>72.900000000000006</v>
      </c>
      <c r="H126" s="204">
        <f t="shared" ref="H126:H131" si="19">G126/$G$209</f>
        <v>0</v>
      </c>
      <c r="I126" s="225">
        <f t="shared" si="13"/>
        <v>1</v>
      </c>
      <c r="J126" s="205">
        <f t="shared" ref="J126:J134" si="20">G126-D126</f>
        <v>-1321.2</v>
      </c>
      <c r="K126" s="204">
        <f>G126/D126</f>
        <v>5.1999999999999998E-2</v>
      </c>
      <c r="L126" s="118">
        <f t="shared" si="18"/>
        <v>-829.3</v>
      </c>
    </row>
    <row r="127" spans="1:12" s="40" customFormat="1" ht="13.5" customHeight="1" x14ac:dyDescent="0.2">
      <c r="A127" s="99"/>
      <c r="B127" s="100" t="s">
        <v>173</v>
      </c>
      <c r="C127" s="129">
        <v>100</v>
      </c>
      <c r="D127" s="182">
        <v>100</v>
      </c>
      <c r="E127" s="182">
        <v>0</v>
      </c>
      <c r="F127" s="182">
        <v>0</v>
      </c>
      <c r="G127" s="182">
        <v>0</v>
      </c>
      <c r="H127" s="204">
        <f t="shared" si="19"/>
        <v>0</v>
      </c>
      <c r="I127" s="225">
        <v>0</v>
      </c>
      <c r="J127" s="205">
        <f t="shared" si="20"/>
        <v>-100</v>
      </c>
      <c r="K127" s="204">
        <v>1</v>
      </c>
      <c r="L127" s="118">
        <f t="shared" si="18"/>
        <v>0</v>
      </c>
    </row>
    <row r="128" spans="1:12" ht="34.5" customHeight="1" x14ac:dyDescent="0.2">
      <c r="A128" s="247" t="s">
        <v>249</v>
      </c>
      <c r="B128" s="34" t="s">
        <v>227</v>
      </c>
      <c r="C128" s="129">
        <v>1000</v>
      </c>
      <c r="D128" s="182">
        <v>5284.2</v>
      </c>
      <c r="E128" s="182">
        <v>900</v>
      </c>
      <c r="F128" s="182">
        <v>3708.1</v>
      </c>
      <c r="G128" s="182">
        <v>900</v>
      </c>
      <c r="H128" s="204">
        <f t="shared" si="19"/>
        <v>3.0000000000000001E-3</v>
      </c>
      <c r="I128" s="225">
        <v>0</v>
      </c>
      <c r="J128" s="205">
        <f t="shared" si="20"/>
        <v>-4384.2</v>
      </c>
      <c r="K128" s="204">
        <f t="shared" ref="K128:K133" si="21">G128/D128</f>
        <v>0.17</v>
      </c>
      <c r="L128" s="118">
        <f>G128-F128</f>
        <v>-2808.1</v>
      </c>
    </row>
    <row r="129" spans="1:12" ht="27" x14ac:dyDescent="0.2">
      <c r="A129" s="15" t="s">
        <v>194</v>
      </c>
      <c r="B129" s="34" t="s">
        <v>195</v>
      </c>
      <c r="C129" s="129">
        <v>2800</v>
      </c>
      <c r="D129" s="182">
        <v>0</v>
      </c>
      <c r="E129" s="182">
        <v>0</v>
      </c>
      <c r="F129" s="182">
        <v>0</v>
      </c>
      <c r="G129" s="182">
        <v>0</v>
      </c>
      <c r="H129" s="204">
        <f t="shared" si="19"/>
        <v>0</v>
      </c>
      <c r="I129" s="225">
        <v>0</v>
      </c>
      <c r="J129" s="205">
        <f t="shared" si="20"/>
        <v>0</v>
      </c>
      <c r="K129" s="204">
        <v>0</v>
      </c>
      <c r="L129" s="118">
        <f>G129-F129</f>
        <v>0</v>
      </c>
    </row>
    <row r="130" spans="1:12" x14ac:dyDescent="0.2">
      <c r="A130" s="15"/>
      <c r="B130" s="34" t="s">
        <v>210</v>
      </c>
      <c r="C130" s="129">
        <v>0</v>
      </c>
      <c r="D130" s="182">
        <v>0</v>
      </c>
      <c r="E130" s="182">
        <v>0</v>
      </c>
      <c r="F130" s="182">
        <v>216.6</v>
      </c>
      <c r="G130" s="182">
        <v>0</v>
      </c>
      <c r="H130" s="204">
        <f t="shared" si="19"/>
        <v>0</v>
      </c>
      <c r="I130" s="225">
        <v>0</v>
      </c>
      <c r="J130" s="205">
        <f t="shared" si="20"/>
        <v>0</v>
      </c>
      <c r="K130" s="204">
        <v>0</v>
      </c>
      <c r="L130" s="118">
        <f>G130-F130</f>
        <v>-216.6</v>
      </c>
    </row>
    <row r="131" spans="1:12" s="250" customFormat="1" hidden="1" x14ac:dyDescent="0.2">
      <c r="A131" s="248" t="s">
        <v>153</v>
      </c>
      <c r="B131" s="251" t="s">
        <v>154</v>
      </c>
      <c r="C131" s="170">
        <v>0</v>
      </c>
      <c r="D131" s="170">
        <v>0</v>
      </c>
      <c r="E131" s="170"/>
      <c r="F131" s="170">
        <v>0</v>
      </c>
      <c r="G131" s="170"/>
      <c r="H131" s="175">
        <f t="shared" si="19"/>
        <v>0</v>
      </c>
      <c r="I131" s="225" t="e">
        <f t="shared" si="13"/>
        <v>#DIV/0!</v>
      </c>
      <c r="J131" s="205">
        <f t="shared" si="20"/>
        <v>0</v>
      </c>
      <c r="K131" s="204" t="e">
        <f t="shared" si="21"/>
        <v>#DIV/0!</v>
      </c>
      <c r="L131" s="171">
        <f>G131-F131</f>
        <v>0</v>
      </c>
    </row>
    <row r="132" spans="1:12" ht="13.5" hidden="1" customHeight="1" x14ac:dyDescent="0.2">
      <c r="A132" s="15"/>
      <c r="B132" s="9" t="s">
        <v>27</v>
      </c>
      <c r="C132" s="132"/>
      <c r="D132" s="181"/>
      <c r="E132" s="181"/>
      <c r="F132" s="171"/>
      <c r="G132" s="181"/>
      <c r="H132" s="204"/>
      <c r="I132" s="225" t="e">
        <f t="shared" si="13"/>
        <v>#DIV/0!</v>
      </c>
      <c r="J132" s="205">
        <f t="shared" si="20"/>
        <v>0</v>
      </c>
      <c r="K132" s="204" t="e">
        <f t="shared" si="21"/>
        <v>#DIV/0!</v>
      </c>
      <c r="L132" s="118"/>
    </row>
    <row r="133" spans="1:12" ht="13.5" hidden="1" customHeight="1" x14ac:dyDescent="0.2">
      <c r="A133" s="15"/>
      <c r="B133" s="8" t="s">
        <v>100</v>
      </c>
      <c r="C133" s="102"/>
      <c r="D133" s="181"/>
      <c r="E133" s="181"/>
      <c r="F133" s="171"/>
      <c r="G133" s="181"/>
      <c r="H133" s="204">
        <f>G133/$G$209</f>
        <v>0</v>
      </c>
      <c r="I133" s="225" t="e">
        <f t="shared" si="13"/>
        <v>#DIV/0!</v>
      </c>
      <c r="J133" s="205">
        <f t="shared" si="20"/>
        <v>0</v>
      </c>
      <c r="K133" s="204" t="e">
        <f t="shared" si="21"/>
        <v>#DIV/0!</v>
      </c>
      <c r="L133" s="118">
        <f>G133-F133</f>
        <v>0</v>
      </c>
    </row>
    <row r="134" spans="1:12" x14ac:dyDescent="0.2">
      <c r="A134" s="15" t="s">
        <v>43</v>
      </c>
      <c r="B134" s="9" t="s">
        <v>44</v>
      </c>
      <c r="C134" s="102">
        <f>C137+C142+C138+C139+C140+C141+C150</f>
        <v>100006.8</v>
      </c>
      <c r="D134" s="196">
        <f>D137+D142+D138+D139+D140+D136+D141+D150</f>
        <v>118872.1</v>
      </c>
      <c r="E134" s="196">
        <f>E137+E138+E142</f>
        <v>38409.4</v>
      </c>
      <c r="F134" s="196">
        <f>F137+F138+F142</f>
        <v>39907.599999999999</v>
      </c>
      <c r="G134" s="196">
        <f t="shared" ref="G134" si="22">G137+G142+G138+G139+G140+G136+G141+G150</f>
        <v>38409.4</v>
      </c>
      <c r="H134" s="204">
        <f>G134/$G$209</f>
        <v>0.122</v>
      </c>
      <c r="I134" s="225">
        <f t="shared" si="13"/>
        <v>1</v>
      </c>
      <c r="J134" s="205">
        <f t="shared" si="20"/>
        <v>-80462.7</v>
      </c>
      <c r="K134" s="204">
        <f>G134/D134</f>
        <v>0.32300000000000001</v>
      </c>
      <c r="L134" s="118">
        <f>G134-F134</f>
        <v>-1498.2</v>
      </c>
    </row>
    <row r="135" spans="1:12" x14ac:dyDescent="0.2">
      <c r="A135" s="15"/>
      <c r="B135" s="9" t="s">
        <v>27</v>
      </c>
      <c r="C135" s="132"/>
      <c r="D135" s="181"/>
      <c r="E135" s="181"/>
      <c r="F135" s="6"/>
      <c r="G135" s="181"/>
      <c r="H135" s="204"/>
      <c r="I135" s="225"/>
      <c r="J135" s="205"/>
      <c r="K135" s="204"/>
      <c r="L135" s="118"/>
    </row>
    <row r="136" spans="1:12" ht="56.25" customHeight="1" x14ac:dyDescent="0.2">
      <c r="A136" s="15" t="s">
        <v>230</v>
      </c>
      <c r="B136" s="9" t="s">
        <v>251</v>
      </c>
      <c r="C136" s="102">
        <v>0</v>
      </c>
      <c r="D136" s="181">
        <v>16415.3</v>
      </c>
      <c r="E136" s="181">
        <v>0</v>
      </c>
      <c r="F136" s="6">
        <v>0</v>
      </c>
      <c r="G136" s="181">
        <v>0</v>
      </c>
      <c r="H136" s="204">
        <f>G136/$G$209</f>
        <v>0</v>
      </c>
      <c r="I136" s="225">
        <v>0</v>
      </c>
      <c r="J136" s="205">
        <f t="shared" ref="J136:J144" si="23">G136-D136</f>
        <v>-16415.3</v>
      </c>
      <c r="K136" s="204">
        <f>G136/D136</f>
        <v>0</v>
      </c>
      <c r="L136" s="118">
        <f t="shared" ref="L136:L144" si="24">G136-F136</f>
        <v>0</v>
      </c>
    </row>
    <row r="137" spans="1:12" x14ac:dyDescent="0.2">
      <c r="A137" s="15" t="s">
        <v>220</v>
      </c>
      <c r="B137" s="8" t="s">
        <v>100</v>
      </c>
      <c r="C137" s="102">
        <v>63126.400000000001</v>
      </c>
      <c r="D137" s="181">
        <v>63126.400000000001</v>
      </c>
      <c r="E137" s="181">
        <v>29404.2</v>
      </c>
      <c r="F137" s="6">
        <v>31230.7</v>
      </c>
      <c r="G137" s="181">
        <v>29404.2</v>
      </c>
      <c r="H137" s="204">
        <f t="shared" ref="H137:H144" si="25">G137/$G$209</f>
        <v>9.2999999999999999E-2</v>
      </c>
      <c r="I137" s="225">
        <f t="shared" si="13"/>
        <v>1</v>
      </c>
      <c r="J137" s="205">
        <f t="shared" si="23"/>
        <v>-33722.199999999997</v>
      </c>
      <c r="K137" s="204">
        <f>IF(G137=0,"0,0%",G137/D137)</f>
        <v>0.46600000000000003</v>
      </c>
      <c r="L137" s="118">
        <f t="shared" si="24"/>
        <v>-1826.5</v>
      </c>
    </row>
    <row r="138" spans="1:12" ht="27" x14ac:dyDescent="0.2">
      <c r="A138" s="247" t="s">
        <v>250</v>
      </c>
      <c r="B138" s="8" t="s">
        <v>101</v>
      </c>
      <c r="C138" s="102">
        <v>9638.6</v>
      </c>
      <c r="D138" s="181">
        <v>9638.6</v>
      </c>
      <c r="E138" s="181">
        <v>2150.1</v>
      </c>
      <c r="F138" s="6">
        <v>2632.6</v>
      </c>
      <c r="G138" s="181">
        <v>2150.1</v>
      </c>
      <c r="H138" s="204">
        <f t="shared" si="25"/>
        <v>7.0000000000000001E-3</v>
      </c>
      <c r="I138" s="225">
        <f t="shared" ref="I138:I203" si="26">G138/E138</f>
        <v>1</v>
      </c>
      <c r="J138" s="205">
        <f t="shared" si="23"/>
        <v>-7488.5</v>
      </c>
      <c r="K138" s="204">
        <f>IF(G138=0,"0,0%",G138/D138)</f>
        <v>0.223</v>
      </c>
      <c r="L138" s="118">
        <f t="shared" si="24"/>
        <v>-482.5</v>
      </c>
    </row>
    <row r="139" spans="1:12" s="250" customFormat="1" hidden="1" x14ac:dyDescent="0.2">
      <c r="A139" s="248"/>
      <c r="B139" s="249" t="s">
        <v>198</v>
      </c>
      <c r="C139" s="170">
        <v>0</v>
      </c>
      <c r="D139" s="170">
        <v>0</v>
      </c>
      <c r="E139" s="170"/>
      <c r="F139" s="6">
        <v>0</v>
      </c>
      <c r="G139" s="170"/>
      <c r="H139" s="175">
        <f t="shared" si="25"/>
        <v>0</v>
      </c>
      <c r="I139" s="225" t="e">
        <f t="shared" si="26"/>
        <v>#DIV/0!</v>
      </c>
      <c r="J139" s="176">
        <f t="shared" si="23"/>
        <v>0</v>
      </c>
      <c r="K139" s="204" t="str">
        <f>IF(G139=0,"0,0%",G139/D139)</f>
        <v>0,0%</v>
      </c>
      <c r="L139" s="171">
        <f t="shared" si="24"/>
        <v>0</v>
      </c>
    </row>
    <row r="140" spans="1:12" s="250" customFormat="1" ht="27" hidden="1" x14ac:dyDescent="0.2">
      <c r="A140" s="248"/>
      <c r="B140" s="249" t="s">
        <v>199</v>
      </c>
      <c r="C140" s="170">
        <v>0</v>
      </c>
      <c r="D140" s="170">
        <v>0</v>
      </c>
      <c r="E140" s="170"/>
      <c r="F140" s="6">
        <v>500</v>
      </c>
      <c r="G140" s="170"/>
      <c r="H140" s="175">
        <f t="shared" si="25"/>
        <v>0</v>
      </c>
      <c r="I140" s="225" t="e">
        <f t="shared" si="26"/>
        <v>#DIV/0!</v>
      </c>
      <c r="J140" s="176">
        <f t="shared" si="23"/>
        <v>0</v>
      </c>
      <c r="K140" s="204" t="str">
        <f>IF(G140=0,"0,0%",G140/D140)</f>
        <v>0,0%</v>
      </c>
      <c r="L140" s="171">
        <f t="shared" si="24"/>
        <v>-500</v>
      </c>
    </row>
    <row r="141" spans="1:12" ht="27" x14ac:dyDescent="0.2">
      <c r="A141" s="15" t="s">
        <v>268</v>
      </c>
      <c r="B141" s="8" t="s">
        <v>269</v>
      </c>
      <c r="C141" s="102">
        <v>0</v>
      </c>
      <c r="D141" s="181">
        <v>1000</v>
      </c>
      <c r="E141" s="181">
        <v>0</v>
      </c>
      <c r="F141" s="6">
        <v>0</v>
      </c>
      <c r="G141" s="181">
        <v>0</v>
      </c>
      <c r="H141" s="219">
        <f t="shared" si="25"/>
        <v>0</v>
      </c>
      <c r="I141" s="184">
        <v>0</v>
      </c>
      <c r="J141" s="191">
        <f t="shared" si="23"/>
        <v>-1000</v>
      </c>
      <c r="K141" s="219" t="str">
        <f>IF(G141=0,"0,0%",G141/D141)</f>
        <v>0,0%</v>
      </c>
      <c r="L141" s="6">
        <f t="shared" si="24"/>
        <v>0</v>
      </c>
    </row>
    <row r="142" spans="1:12" ht="40.5" x14ac:dyDescent="0.2">
      <c r="A142" s="15" t="s">
        <v>242</v>
      </c>
      <c r="B142" s="155" t="s">
        <v>201</v>
      </c>
      <c r="C142" s="102">
        <f>C143+C144</f>
        <v>27241.8</v>
      </c>
      <c r="D142" s="181">
        <f>D143+D144</f>
        <v>27241.8</v>
      </c>
      <c r="E142" s="181">
        <f>E143+E144</f>
        <v>6855.1</v>
      </c>
      <c r="F142" s="181">
        <f>F143+F144</f>
        <v>6044.3</v>
      </c>
      <c r="G142" s="181">
        <f>G143+G144</f>
        <v>6855.1</v>
      </c>
      <c r="H142" s="204">
        <f t="shared" si="25"/>
        <v>2.1999999999999999E-2</v>
      </c>
      <c r="I142" s="225">
        <f t="shared" si="26"/>
        <v>1</v>
      </c>
      <c r="J142" s="205">
        <f t="shared" si="23"/>
        <v>-20386.7</v>
      </c>
      <c r="K142" s="204">
        <f>G142/D142</f>
        <v>0.252</v>
      </c>
      <c r="L142" s="118">
        <f t="shared" si="24"/>
        <v>810.8</v>
      </c>
    </row>
    <row r="143" spans="1:12" ht="40.5" x14ac:dyDescent="0.2">
      <c r="A143" s="16">
        <v>611</v>
      </c>
      <c r="B143" s="8" t="s">
        <v>102</v>
      </c>
      <c r="C143" s="102">
        <v>26991.8</v>
      </c>
      <c r="D143" s="181">
        <v>25977.599999999999</v>
      </c>
      <c r="E143" s="181">
        <v>5747</v>
      </c>
      <c r="F143" s="181">
        <v>4919</v>
      </c>
      <c r="G143" s="181">
        <v>5747</v>
      </c>
      <c r="H143" s="204">
        <f t="shared" si="25"/>
        <v>1.7999999999999999E-2</v>
      </c>
      <c r="I143" s="225">
        <f t="shared" si="26"/>
        <v>1</v>
      </c>
      <c r="J143" s="205">
        <f t="shared" si="23"/>
        <v>-20230.599999999999</v>
      </c>
      <c r="K143" s="204">
        <f>G143/D143</f>
        <v>0.221</v>
      </c>
      <c r="L143" s="118">
        <f t="shared" si="24"/>
        <v>828</v>
      </c>
    </row>
    <row r="144" spans="1:12" x14ac:dyDescent="0.2">
      <c r="A144" s="16">
        <v>612</v>
      </c>
      <c r="B144" s="8" t="s">
        <v>103</v>
      </c>
      <c r="C144" s="102">
        <v>250</v>
      </c>
      <c r="D144" s="181">
        <v>1264.2</v>
      </c>
      <c r="E144" s="181">
        <v>1108.0999999999999</v>
      </c>
      <c r="F144" s="6">
        <v>1125.3</v>
      </c>
      <c r="G144" s="181">
        <v>1108.0999999999999</v>
      </c>
      <c r="H144" s="204">
        <f t="shared" si="25"/>
        <v>4.0000000000000001E-3</v>
      </c>
      <c r="I144" s="225">
        <f t="shared" si="26"/>
        <v>1</v>
      </c>
      <c r="J144" s="205">
        <f t="shared" si="23"/>
        <v>-156.1</v>
      </c>
      <c r="K144" s="204">
        <f>G144/D144</f>
        <v>0.877</v>
      </c>
      <c r="L144" s="118">
        <f t="shared" si="24"/>
        <v>-17.2</v>
      </c>
    </row>
    <row r="145" spans="1:12" x14ac:dyDescent="0.2">
      <c r="A145" s="106"/>
      <c r="B145" s="107" t="s">
        <v>205</v>
      </c>
      <c r="C145" s="112"/>
      <c r="D145" s="112"/>
      <c r="E145" s="112"/>
      <c r="F145" s="108"/>
      <c r="G145" s="112"/>
      <c r="H145" s="206"/>
      <c r="I145" s="206"/>
      <c r="J145" s="207"/>
      <c r="K145" s="206"/>
      <c r="L145" s="108"/>
    </row>
    <row r="146" spans="1:12" x14ac:dyDescent="0.2">
      <c r="A146" s="99"/>
      <c r="B146" s="100" t="s">
        <v>104</v>
      </c>
      <c r="C146" s="112">
        <v>11194.6</v>
      </c>
      <c r="D146" s="112">
        <v>11194.6</v>
      </c>
      <c r="E146" s="112">
        <v>6326.7</v>
      </c>
      <c r="F146" s="108">
        <v>5113.3999999999996</v>
      </c>
      <c r="G146" s="112">
        <v>6326.7</v>
      </c>
      <c r="H146" s="206">
        <f t="shared" ref="H146:H153" si="27">G146/$G$209</f>
        <v>0.02</v>
      </c>
      <c r="I146" s="206">
        <f t="shared" si="26"/>
        <v>1</v>
      </c>
      <c r="J146" s="207">
        <f t="shared" ref="J146:J153" si="28">G146-D146</f>
        <v>-4867.8999999999996</v>
      </c>
      <c r="K146" s="206">
        <f>G146/D146</f>
        <v>0.56499999999999995</v>
      </c>
      <c r="L146" s="108">
        <f t="shared" ref="L146:L153" si="29">G146-F146</f>
        <v>1213.3</v>
      </c>
    </row>
    <row r="147" spans="1:12" x14ac:dyDescent="0.2">
      <c r="A147" s="99"/>
      <c r="B147" s="100" t="s">
        <v>107</v>
      </c>
      <c r="C147" s="112">
        <v>708.5</v>
      </c>
      <c r="D147" s="112">
        <v>708.5</v>
      </c>
      <c r="E147" s="112">
        <v>87.8</v>
      </c>
      <c r="F147" s="108">
        <v>252.3</v>
      </c>
      <c r="G147" s="112">
        <v>87.8</v>
      </c>
      <c r="H147" s="206">
        <f t="shared" si="27"/>
        <v>0</v>
      </c>
      <c r="I147" s="206">
        <f t="shared" si="26"/>
        <v>1</v>
      </c>
      <c r="J147" s="207">
        <f t="shared" si="28"/>
        <v>-620.70000000000005</v>
      </c>
      <c r="K147" s="206">
        <f>G147/D147</f>
        <v>0.124</v>
      </c>
      <c r="L147" s="108">
        <f t="shared" si="29"/>
        <v>-164.5</v>
      </c>
    </row>
    <row r="148" spans="1:12" x14ac:dyDescent="0.2">
      <c r="A148" s="99"/>
      <c r="B148" s="100" t="s">
        <v>172</v>
      </c>
      <c r="C148" s="112">
        <v>105</v>
      </c>
      <c r="D148" s="112">
        <v>105</v>
      </c>
      <c r="E148" s="112">
        <v>0</v>
      </c>
      <c r="F148" s="108">
        <v>0</v>
      </c>
      <c r="G148" s="112">
        <v>0</v>
      </c>
      <c r="H148" s="206">
        <f t="shared" si="27"/>
        <v>0</v>
      </c>
      <c r="I148" s="206">
        <v>0</v>
      </c>
      <c r="J148" s="207">
        <f t="shared" si="28"/>
        <v>-105</v>
      </c>
      <c r="K148" s="206">
        <v>0</v>
      </c>
      <c r="L148" s="108">
        <f t="shared" si="29"/>
        <v>0</v>
      </c>
    </row>
    <row r="149" spans="1:12" x14ac:dyDescent="0.2">
      <c r="A149" s="99"/>
      <c r="B149" s="100" t="s">
        <v>173</v>
      </c>
      <c r="C149" s="112">
        <v>15233.7</v>
      </c>
      <c r="D149" s="112">
        <v>15233.7</v>
      </c>
      <c r="E149" s="112">
        <v>440.6</v>
      </c>
      <c r="F149" s="108">
        <v>678.6</v>
      </c>
      <c r="G149" s="112">
        <v>440.6</v>
      </c>
      <c r="H149" s="206">
        <f t="shared" si="27"/>
        <v>1E-3</v>
      </c>
      <c r="I149" s="206">
        <f t="shared" si="26"/>
        <v>1</v>
      </c>
      <c r="J149" s="207">
        <f t="shared" si="28"/>
        <v>-14793.1</v>
      </c>
      <c r="K149" s="206">
        <f>G149/D149</f>
        <v>2.9000000000000001E-2</v>
      </c>
      <c r="L149" s="108">
        <f t="shared" si="29"/>
        <v>-238</v>
      </c>
    </row>
    <row r="150" spans="1:12" ht="67.5" x14ac:dyDescent="0.2">
      <c r="A150" s="15" t="s">
        <v>270</v>
      </c>
      <c r="B150" s="8" t="s">
        <v>271</v>
      </c>
      <c r="C150" s="112">
        <v>0</v>
      </c>
      <c r="D150" s="181">
        <v>1450</v>
      </c>
      <c r="E150" s="181">
        <v>0</v>
      </c>
      <c r="F150" s="6">
        <v>0</v>
      </c>
      <c r="G150" s="181">
        <v>0</v>
      </c>
      <c r="H150" s="219">
        <f t="shared" si="27"/>
        <v>0</v>
      </c>
      <c r="I150" s="219">
        <v>0</v>
      </c>
      <c r="J150" s="191">
        <f t="shared" si="28"/>
        <v>-1450</v>
      </c>
      <c r="K150" s="219">
        <f>G150/D150</f>
        <v>0</v>
      </c>
      <c r="L150" s="6">
        <f t="shared" si="29"/>
        <v>0</v>
      </c>
    </row>
    <row r="151" spans="1:12" s="1" customFormat="1" ht="27" x14ac:dyDescent="0.2">
      <c r="A151" s="15" t="s">
        <v>58</v>
      </c>
      <c r="B151" s="8" t="s">
        <v>59</v>
      </c>
      <c r="C151" s="102">
        <f>C152</f>
        <v>1038.3</v>
      </c>
      <c r="D151" s="181">
        <f>D152</f>
        <v>1038.3</v>
      </c>
      <c r="E151" s="181">
        <v>463.6</v>
      </c>
      <c r="F151" s="6">
        <f>F152</f>
        <v>402.8</v>
      </c>
      <c r="G151" s="181">
        <v>463.6</v>
      </c>
      <c r="H151" s="204">
        <f t="shared" si="27"/>
        <v>1E-3</v>
      </c>
      <c r="I151" s="225">
        <f t="shared" si="26"/>
        <v>1</v>
      </c>
      <c r="J151" s="205">
        <f t="shared" si="28"/>
        <v>-574.70000000000005</v>
      </c>
      <c r="K151" s="204">
        <f>G151/D151</f>
        <v>0.44600000000000001</v>
      </c>
      <c r="L151" s="118">
        <f t="shared" si="29"/>
        <v>60.8</v>
      </c>
    </row>
    <row r="152" spans="1:12" s="1" customFormat="1" ht="17.25" customHeight="1" x14ac:dyDescent="0.2">
      <c r="A152" s="15"/>
      <c r="B152" s="8" t="s">
        <v>180</v>
      </c>
      <c r="C152" s="102">
        <v>1038.3</v>
      </c>
      <c r="D152" s="181">
        <v>1038.3</v>
      </c>
      <c r="E152" s="181">
        <v>463.6</v>
      </c>
      <c r="F152" s="6">
        <v>402.8</v>
      </c>
      <c r="G152" s="181">
        <v>463.6</v>
      </c>
      <c r="H152" s="204">
        <f t="shared" si="27"/>
        <v>1E-3</v>
      </c>
      <c r="I152" s="225">
        <f t="shared" si="26"/>
        <v>1</v>
      </c>
      <c r="J152" s="205">
        <f t="shared" si="28"/>
        <v>-574.70000000000005</v>
      </c>
      <c r="K152" s="204">
        <f>G152/D152</f>
        <v>0.44600000000000001</v>
      </c>
      <c r="L152" s="118">
        <f t="shared" si="29"/>
        <v>60.8</v>
      </c>
    </row>
    <row r="153" spans="1:12" s="1" customFormat="1" hidden="1" x14ac:dyDescent="0.2">
      <c r="A153" s="15"/>
      <c r="B153" s="8" t="s">
        <v>183</v>
      </c>
      <c r="C153" s="102">
        <v>0</v>
      </c>
      <c r="D153" s="181">
        <v>0</v>
      </c>
      <c r="E153" s="181"/>
      <c r="F153" s="6">
        <v>0</v>
      </c>
      <c r="G153" s="181"/>
      <c r="H153" s="204">
        <f t="shared" si="27"/>
        <v>0</v>
      </c>
      <c r="I153" s="225" t="e">
        <f t="shared" si="26"/>
        <v>#DIV/0!</v>
      </c>
      <c r="J153" s="205">
        <f t="shared" si="28"/>
        <v>0</v>
      </c>
      <c r="K153" s="204" t="e">
        <f>G153/D153</f>
        <v>#DIV/0!</v>
      </c>
      <c r="L153" s="118">
        <f t="shared" si="29"/>
        <v>0</v>
      </c>
    </row>
    <row r="154" spans="1:12" x14ac:dyDescent="0.2">
      <c r="A154" s="106"/>
      <c r="B154" s="107" t="s">
        <v>132</v>
      </c>
      <c r="C154" s="107"/>
      <c r="D154" s="6"/>
      <c r="E154" s="6"/>
      <c r="F154" s="6"/>
      <c r="G154" s="6"/>
      <c r="H154" s="204"/>
      <c r="I154" s="225"/>
      <c r="J154" s="205"/>
      <c r="K154" s="204"/>
      <c r="L154" s="118"/>
    </row>
    <row r="155" spans="1:12" x14ac:dyDescent="0.2">
      <c r="A155" s="99"/>
      <c r="B155" s="100" t="s">
        <v>104</v>
      </c>
      <c r="C155" s="101">
        <v>11194.6</v>
      </c>
      <c r="D155" s="6">
        <v>11194.6</v>
      </c>
      <c r="E155" s="6">
        <v>6326.7</v>
      </c>
      <c r="F155" s="6">
        <v>5113.3999999999996</v>
      </c>
      <c r="G155" s="6">
        <v>6326.7</v>
      </c>
      <c r="H155" s="204">
        <f t="shared" ref="H155:H161" si="30">G155/$G$209</f>
        <v>0.02</v>
      </c>
      <c r="I155" s="225">
        <f t="shared" si="26"/>
        <v>1</v>
      </c>
      <c r="J155" s="205">
        <f t="shared" ref="J155:J161" si="31">G155-D155</f>
        <v>-4867.8999999999996</v>
      </c>
      <c r="K155" s="204">
        <v>0</v>
      </c>
      <c r="L155" s="118">
        <f t="shared" ref="L155:L161" si="32">G155-F155</f>
        <v>1213.3</v>
      </c>
    </row>
    <row r="156" spans="1:12" s="137" customFormat="1" ht="13.5" hidden="1" customHeight="1" x14ac:dyDescent="0.2">
      <c r="A156" s="138"/>
      <c r="B156" s="139" t="s">
        <v>142</v>
      </c>
      <c r="C156" s="140"/>
      <c r="D156" s="216"/>
      <c r="E156" s="216"/>
      <c r="F156" s="178">
        <v>0</v>
      </c>
      <c r="G156" s="216"/>
      <c r="H156" s="233">
        <f t="shared" si="30"/>
        <v>0</v>
      </c>
      <c r="I156" s="225" t="e">
        <f t="shared" si="26"/>
        <v>#DIV/0!</v>
      </c>
      <c r="J156" s="234">
        <f t="shared" si="31"/>
        <v>0</v>
      </c>
      <c r="K156" s="233" t="e">
        <f t="shared" ref="K156:K161" si="33">G156/D156</f>
        <v>#DIV/0!</v>
      </c>
      <c r="L156" s="235">
        <f t="shared" si="32"/>
        <v>0</v>
      </c>
    </row>
    <row r="157" spans="1:12" x14ac:dyDescent="0.2">
      <c r="A157" s="99"/>
      <c r="B157" s="115" t="s">
        <v>151</v>
      </c>
      <c r="C157" s="102">
        <v>122872.3</v>
      </c>
      <c r="D157" s="181">
        <v>186621.1</v>
      </c>
      <c r="E157" s="181">
        <v>38258.400000000001</v>
      </c>
      <c r="F157" s="181">
        <v>32950.699999999997</v>
      </c>
      <c r="G157" s="181">
        <v>38258.400000000001</v>
      </c>
      <c r="H157" s="204">
        <f t="shared" si="30"/>
        <v>0.122</v>
      </c>
      <c r="I157" s="225">
        <f t="shared" si="26"/>
        <v>1</v>
      </c>
      <c r="J157" s="205">
        <f t="shared" si="31"/>
        <v>-148362.70000000001</v>
      </c>
      <c r="K157" s="204">
        <f t="shared" si="33"/>
        <v>0.20499999999999999</v>
      </c>
      <c r="L157" s="118">
        <f t="shared" si="32"/>
        <v>5307.7</v>
      </c>
    </row>
    <row r="158" spans="1:12" s="24" customFormat="1" x14ac:dyDescent="0.2">
      <c r="A158" s="76" t="s">
        <v>116</v>
      </c>
      <c r="B158" s="83" t="s">
        <v>115</v>
      </c>
      <c r="C158" s="77">
        <f>C159</f>
        <v>10860.8</v>
      </c>
      <c r="D158" s="77">
        <f>D159</f>
        <v>11132</v>
      </c>
      <c r="E158" s="77">
        <f>E159</f>
        <v>4385.5</v>
      </c>
      <c r="F158" s="180">
        <f>F159</f>
        <v>3863.2</v>
      </c>
      <c r="G158" s="180">
        <f>Всего_расходов_2003</f>
        <v>4385.5</v>
      </c>
      <c r="H158" s="78">
        <f t="shared" si="30"/>
        <v>1.4E-2</v>
      </c>
      <c r="I158" s="221">
        <f t="shared" si="26"/>
        <v>1</v>
      </c>
      <c r="J158" s="209">
        <f t="shared" si="31"/>
        <v>-6746.5</v>
      </c>
      <c r="K158" s="208">
        <f t="shared" si="33"/>
        <v>0.39400000000000002</v>
      </c>
      <c r="L158" s="210">
        <f t="shared" si="32"/>
        <v>522.29999999999995</v>
      </c>
    </row>
    <row r="159" spans="1:12" s="40" customFormat="1" x14ac:dyDescent="0.2">
      <c r="A159" s="104" t="s">
        <v>45</v>
      </c>
      <c r="B159" s="105" t="s">
        <v>53</v>
      </c>
      <c r="C159" s="96">
        <f>C160+C161+C171</f>
        <v>10860.8</v>
      </c>
      <c r="D159" s="215">
        <f>D160+D161+D171</f>
        <v>11132</v>
      </c>
      <c r="E159" s="215">
        <f>E160+E161+E171</f>
        <v>4385.5</v>
      </c>
      <c r="F159" s="215">
        <f>F160+F161+F171</f>
        <v>3863.2</v>
      </c>
      <c r="G159" s="215">
        <f>G160+G161+G171</f>
        <v>4385.5</v>
      </c>
      <c r="H159" s="89">
        <f t="shared" si="30"/>
        <v>1.4E-2</v>
      </c>
      <c r="I159" s="221">
        <f t="shared" si="26"/>
        <v>1</v>
      </c>
      <c r="J159" s="213">
        <f t="shared" si="31"/>
        <v>-6746.5</v>
      </c>
      <c r="K159" s="212">
        <f t="shared" si="33"/>
        <v>0.39400000000000002</v>
      </c>
      <c r="L159" s="214">
        <f t="shared" si="32"/>
        <v>522.29999999999995</v>
      </c>
    </row>
    <row r="160" spans="1:12" ht="40.5" x14ac:dyDescent="0.2">
      <c r="A160" s="16">
        <v>611</v>
      </c>
      <c r="B160" s="8" t="s">
        <v>102</v>
      </c>
      <c r="C160" s="101">
        <v>9507.2999999999993</v>
      </c>
      <c r="D160" s="6">
        <v>9484</v>
      </c>
      <c r="E160" s="6">
        <v>3642</v>
      </c>
      <c r="F160" s="6">
        <v>3144</v>
      </c>
      <c r="G160" s="6">
        <v>3642</v>
      </c>
      <c r="H160" s="219">
        <f t="shared" si="30"/>
        <v>1.2E-2</v>
      </c>
      <c r="I160" s="225">
        <f t="shared" si="26"/>
        <v>1</v>
      </c>
      <c r="J160" s="205">
        <f t="shared" si="31"/>
        <v>-5842</v>
      </c>
      <c r="K160" s="204">
        <f t="shared" si="33"/>
        <v>0.38400000000000001</v>
      </c>
      <c r="L160" s="118">
        <f t="shared" si="32"/>
        <v>498</v>
      </c>
    </row>
    <row r="161" spans="1:12" x14ac:dyDescent="0.2">
      <c r="A161" s="16">
        <v>612</v>
      </c>
      <c r="B161" s="8" t="s">
        <v>213</v>
      </c>
      <c r="C161" s="101">
        <v>153.5</v>
      </c>
      <c r="D161" s="6">
        <v>448</v>
      </c>
      <c r="E161" s="6">
        <v>448</v>
      </c>
      <c r="F161" s="6">
        <v>551.79999999999995</v>
      </c>
      <c r="G161" s="6">
        <v>448</v>
      </c>
      <c r="H161" s="219">
        <f t="shared" si="30"/>
        <v>1E-3</v>
      </c>
      <c r="I161" s="204">
        <f t="shared" si="26"/>
        <v>1</v>
      </c>
      <c r="J161" s="205">
        <f t="shared" si="31"/>
        <v>0</v>
      </c>
      <c r="K161" s="204">
        <f t="shared" si="33"/>
        <v>1</v>
      </c>
      <c r="L161" s="118">
        <f t="shared" si="32"/>
        <v>-103.8</v>
      </c>
    </row>
    <row r="162" spans="1:12" x14ac:dyDescent="0.2">
      <c r="A162" s="106"/>
      <c r="B162" s="107" t="s">
        <v>193</v>
      </c>
      <c r="C162" s="107"/>
      <c r="D162" s="108"/>
      <c r="E162" s="108"/>
      <c r="F162" s="108"/>
      <c r="G162" s="108"/>
      <c r="H162" s="206"/>
      <c r="I162" s="206"/>
      <c r="J162" s="207"/>
      <c r="K162" s="206"/>
      <c r="L162" s="108"/>
    </row>
    <row r="163" spans="1:12" x14ac:dyDescent="0.2">
      <c r="A163" s="99"/>
      <c r="B163" s="100" t="s">
        <v>104</v>
      </c>
      <c r="C163" s="108">
        <v>8646.2999999999993</v>
      </c>
      <c r="D163" s="108">
        <v>8646.1</v>
      </c>
      <c r="E163" s="108">
        <v>3717.6</v>
      </c>
      <c r="F163" s="108">
        <v>3219.9</v>
      </c>
      <c r="G163" s="108">
        <v>3717.6</v>
      </c>
      <c r="H163" s="206">
        <f t="shared" ref="H163:H168" si="34">G163/$G$209</f>
        <v>1.2E-2</v>
      </c>
      <c r="I163" s="206">
        <f t="shared" si="26"/>
        <v>1</v>
      </c>
      <c r="J163" s="207">
        <f t="shared" ref="J163:J168" si="35">G163-D163</f>
        <v>-4928.5</v>
      </c>
      <c r="K163" s="206">
        <f t="shared" ref="K163:K168" si="36">G163/D163</f>
        <v>0.43</v>
      </c>
      <c r="L163" s="108">
        <f t="shared" ref="L163:L168" si="37">G163-F163</f>
        <v>497.7</v>
      </c>
    </row>
    <row r="164" spans="1:12" x14ac:dyDescent="0.2">
      <c r="A164" s="99"/>
      <c r="B164" s="100" t="s">
        <v>174</v>
      </c>
      <c r="C164" s="108">
        <v>62.4</v>
      </c>
      <c r="D164" s="108">
        <v>62.4</v>
      </c>
      <c r="E164" s="108">
        <v>22.6</v>
      </c>
      <c r="F164" s="108">
        <v>27.2</v>
      </c>
      <c r="G164" s="108">
        <v>22.6</v>
      </c>
      <c r="H164" s="206">
        <f t="shared" si="34"/>
        <v>0</v>
      </c>
      <c r="I164" s="206">
        <f t="shared" si="26"/>
        <v>1</v>
      </c>
      <c r="J164" s="207">
        <f t="shared" si="35"/>
        <v>-39.799999999999997</v>
      </c>
      <c r="K164" s="206">
        <f t="shared" si="36"/>
        <v>0.36199999999999999</v>
      </c>
      <c r="L164" s="108">
        <f t="shared" si="37"/>
        <v>-4.5999999999999996</v>
      </c>
    </row>
    <row r="165" spans="1:12" x14ac:dyDescent="0.2">
      <c r="A165" s="99"/>
      <c r="B165" s="100" t="s">
        <v>107</v>
      </c>
      <c r="C165" s="108">
        <v>581.20000000000005</v>
      </c>
      <c r="D165" s="108">
        <v>852.4</v>
      </c>
      <c r="E165" s="108">
        <v>327</v>
      </c>
      <c r="F165" s="108">
        <v>425.3</v>
      </c>
      <c r="G165" s="108">
        <v>327</v>
      </c>
      <c r="H165" s="206">
        <f t="shared" si="34"/>
        <v>1E-3</v>
      </c>
      <c r="I165" s="206">
        <f t="shared" si="26"/>
        <v>1</v>
      </c>
      <c r="J165" s="207">
        <f t="shared" si="35"/>
        <v>-525.4</v>
      </c>
      <c r="K165" s="206">
        <f t="shared" si="36"/>
        <v>0.38400000000000001</v>
      </c>
      <c r="L165" s="108">
        <f t="shared" si="37"/>
        <v>-98.3</v>
      </c>
    </row>
    <row r="166" spans="1:12" x14ac:dyDescent="0.2">
      <c r="A166" s="99"/>
      <c r="B166" s="100" t="s">
        <v>172</v>
      </c>
      <c r="C166" s="108">
        <v>72.099999999999994</v>
      </c>
      <c r="D166" s="108">
        <v>72.099999999999994</v>
      </c>
      <c r="E166" s="108">
        <v>0</v>
      </c>
      <c r="F166" s="108">
        <v>0</v>
      </c>
      <c r="G166" s="108">
        <v>0</v>
      </c>
      <c r="H166" s="206">
        <f t="shared" si="34"/>
        <v>0</v>
      </c>
      <c r="I166" s="206">
        <v>0</v>
      </c>
      <c r="J166" s="207">
        <f t="shared" si="35"/>
        <v>-72.099999999999994</v>
      </c>
      <c r="K166" s="206">
        <f t="shared" si="36"/>
        <v>0</v>
      </c>
      <c r="L166" s="108">
        <f t="shared" si="37"/>
        <v>0</v>
      </c>
    </row>
    <row r="167" spans="1:12" x14ac:dyDescent="0.2">
      <c r="A167" s="99"/>
      <c r="B167" s="100" t="s">
        <v>173</v>
      </c>
      <c r="C167" s="108">
        <v>298.8</v>
      </c>
      <c r="D167" s="108">
        <f>361.4-62.4</f>
        <v>299</v>
      </c>
      <c r="E167" s="108">
        <f>45.3-22.6+0.1</f>
        <v>22.8</v>
      </c>
      <c r="F167" s="108">
        <v>23.4</v>
      </c>
      <c r="G167" s="108">
        <f>45.3-22.6+0.1</f>
        <v>22.8</v>
      </c>
      <c r="H167" s="206">
        <f t="shared" si="34"/>
        <v>0</v>
      </c>
      <c r="I167" s="206">
        <f t="shared" si="26"/>
        <v>1</v>
      </c>
      <c r="J167" s="207">
        <f t="shared" si="35"/>
        <v>-276.2</v>
      </c>
      <c r="K167" s="206">
        <f t="shared" si="36"/>
        <v>7.5999999999999998E-2</v>
      </c>
      <c r="L167" s="108">
        <f t="shared" si="37"/>
        <v>-0.6</v>
      </c>
    </row>
    <row r="168" spans="1:12" hidden="1" x14ac:dyDescent="0.2">
      <c r="A168" s="16">
        <v>612</v>
      </c>
      <c r="B168" s="8" t="s">
        <v>103</v>
      </c>
      <c r="C168" s="101"/>
      <c r="D168" s="118"/>
      <c r="E168" s="118"/>
      <c r="F168" s="118"/>
      <c r="G168" s="118"/>
      <c r="H168" s="204">
        <f t="shared" si="34"/>
        <v>0</v>
      </c>
      <c r="I168" s="221" t="e">
        <f t="shared" si="26"/>
        <v>#DIV/0!</v>
      </c>
      <c r="J168" s="205">
        <f t="shared" si="35"/>
        <v>0</v>
      </c>
      <c r="K168" s="204" t="e">
        <f t="shared" si="36"/>
        <v>#DIV/0!</v>
      </c>
      <c r="L168" s="118">
        <f t="shared" si="37"/>
        <v>0</v>
      </c>
    </row>
    <row r="169" spans="1:12" hidden="1" x14ac:dyDescent="0.2">
      <c r="A169" s="156"/>
      <c r="B169" s="157" t="s">
        <v>27</v>
      </c>
      <c r="C169" s="102"/>
      <c r="D169" s="196"/>
      <c r="E169" s="196"/>
      <c r="F169" s="196"/>
      <c r="G169" s="196"/>
      <c r="H169" s="204"/>
      <c r="I169" s="221" t="e">
        <f t="shared" si="26"/>
        <v>#DIV/0!</v>
      </c>
      <c r="J169" s="205"/>
      <c r="K169" s="204"/>
      <c r="L169" s="118"/>
    </row>
    <row r="170" spans="1:12" ht="27" hidden="1" x14ac:dyDescent="0.2">
      <c r="A170" s="156"/>
      <c r="B170" s="157" t="s">
        <v>177</v>
      </c>
      <c r="C170" s="102"/>
      <c r="D170" s="196"/>
      <c r="E170" s="196"/>
      <c r="F170" s="196"/>
      <c r="G170" s="196"/>
      <c r="H170" s="204">
        <f t="shared" ref="H170:H176" si="38">G170/$G$209</f>
        <v>0</v>
      </c>
      <c r="I170" s="221" t="e">
        <f t="shared" si="26"/>
        <v>#DIV/0!</v>
      </c>
      <c r="J170" s="205">
        <f>G170-D170</f>
        <v>0</v>
      </c>
      <c r="K170" s="204" t="e">
        <f>G170/D170</f>
        <v>#DIV/0!</v>
      </c>
      <c r="L170" s="118">
        <f>G170-F170</f>
        <v>0</v>
      </c>
    </row>
    <row r="171" spans="1:12" ht="54" x14ac:dyDescent="0.2">
      <c r="A171" s="15" t="s">
        <v>216</v>
      </c>
      <c r="B171" s="157" t="s">
        <v>273</v>
      </c>
      <c r="C171" s="102">
        <v>1200</v>
      </c>
      <c r="D171" s="196">
        <v>1200</v>
      </c>
      <c r="E171" s="196">
        <v>295.5</v>
      </c>
      <c r="F171" s="196">
        <v>167.4</v>
      </c>
      <c r="G171" s="196">
        <v>295.5</v>
      </c>
      <c r="H171" s="204">
        <f t="shared" si="38"/>
        <v>1E-3</v>
      </c>
      <c r="I171" s="225">
        <v>0</v>
      </c>
      <c r="J171" s="205">
        <f>G171-D171</f>
        <v>-904.5</v>
      </c>
      <c r="K171" s="204">
        <f>G171/D171</f>
        <v>0.246</v>
      </c>
      <c r="L171" s="118">
        <f>G171-F171</f>
        <v>128.1</v>
      </c>
    </row>
    <row r="172" spans="1:12" s="24" customFormat="1" x14ac:dyDescent="0.2">
      <c r="A172" s="76" t="s">
        <v>62</v>
      </c>
      <c r="B172" s="81" t="s">
        <v>105</v>
      </c>
      <c r="C172" s="180">
        <f>C173</f>
        <v>68941.399999999994</v>
      </c>
      <c r="D172" s="77">
        <f>D173</f>
        <v>74872.399999999994</v>
      </c>
      <c r="E172" s="77">
        <f>E173</f>
        <v>30301.1</v>
      </c>
      <c r="F172" s="180">
        <f>F173</f>
        <v>25717.5</v>
      </c>
      <c r="G172" s="77">
        <f>G173</f>
        <v>30301.1</v>
      </c>
      <c r="H172" s="78">
        <f t="shared" si="38"/>
        <v>9.6000000000000002E-2</v>
      </c>
      <c r="I172" s="221">
        <f t="shared" si="26"/>
        <v>1</v>
      </c>
      <c r="J172" s="209">
        <f>G172-D172</f>
        <v>-44571.3</v>
      </c>
      <c r="K172" s="208">
        <f>G172/D172</f>
        <v>0.40500000000000003</v>
      </c>
      <c r="L172" s="210">
        <f>G172-F172</f>
        <v>4583.6000000000004</v>
      </c>
    </row>
    <row r="173" spans="1:12" s="40" customFormat="1" x14ac:dyDescent="0.2">
      <c r="A173" s="104" t="s">
        <v>64</v>
      </c>
      <c r="B173" s="105" t="s">
        <v>63</v>
      </c>
      <c r="C173" s="211">
        <f>C174+C176+C186</f>
        <v>68941.399999999994</v>
      </c>
      <c r="D173" s="211">
        <f>D174+D176+D186</f>
        <v>74872.399999999994</v>
      </c>
      <c r="E173" s="211">
        <f>E174+E176+E186</f>
        <v>30301.1</v>
      </c>
      <c r="F173" s="211">
        <f>F174+F176+F186</f>
        <v>25717.5</v>
      </c>
      <c r="G173" s="211">
        <f>G174+G176+G186</f>
        <v>30301.1</v>
      </c>
      <c r="H173" s="89">
        <f t="shared" si="38"/>
        <v>9.6000000000000002E-2</v>
      </c>
      <c r="I173" s="221">
        <f t="shared" si="26"/>
        <v>1</v>
      </c>
      <c r="J173" s="213">
        <f>G173-D173</f>
        <v>-44571.3</v>
      </c>
      <c r="K173" s="212">
        <f>G173/D173</f>
        <v>0.40500000000000003</v>
      </c>
      <c r="L173" s="214">
        <f>G173-F173</f>
        <v>4583.6000000000004</v>
      </c>
    </row>
    <row r="174" spans="1:12" ht="45" customHeight="1" x14ac:dyDescent="0.2">
      <c r="A174" s="16">
        <v>611</v>
      </c>
      <c r="B174" s="8" t="s">
        <v>102</v>
      </c>
      <c r="C174" s="101">
        <v>60420.9</v>
      </c>
      <c r="D174" s="118">
        <v>35588.5</v>
      </c>
      <c r="E174" s="118">
        <v>14872.3</v>
      </c>
      <c r="F174" s="118">
        <v>21784.400000000001</v>
      </c>
      <c r="G174" s="118">
        <v>14872.3</v>
      </c>
      <c r="H174" s="204">
        <f t="shared" si="38"/>
        <v>4.7E-2</v>
      </c>
      <c r="I174" s="225">
        <f t="shared" si="26"/>
        <v>1</v>
      </c>
      <c r="J174" s="205">
        <f>G174-D174</f>
        <v>-20716.2</v>
      </c>
      <c r="K174" s="204">
        <f>G174/D174</f>
        <v>0.41799999999999998</v>
      </c>
      <c r="L174" s="118">
        <f>G174-F174</f>
        <v>-6912.1</v>
      </c>
    </row>
    <row r="175" spans="1:12" ht="13.5" hidden="1" customHeight="1" x14ac:dyDescent="0.2">
      <c r="A175" s="16"/>
      <c r="B175" s="9" t="s">
        <v>106</v>
      </c>
      <c r="C175" s="101"/>
      <c r="D175" s="118"/>
      <c r="E175" s="118"/>
      <c r="F175" s="118"/>
      <c r="G175" s="118"/>
      <c r="H175" s="204">
        <f t="shared" si="38"/>
        <v>0</v>
      </c>
      <c r="I175" s="221" t="e">
        <f t="shared" si="26"/>
        <v>#DIV/0!</v>
      </c>
      <c r="J175" s="205"/>
      <c r="K175" s="204"/>
      <c r="L175" s="118"/>
    </row>
    <row r="176" spans="1:12" ht="13.5" customHeight="1" x14ac:dyDescent="0.2">
      <c r="A176" s="16">
        <v>612</v>
      </c>
      <c r="B176" s="9" t="s">
        <v>214</v>
      </c>
      <c r="C176" s="101">
        <v>7320.5</v>
      </c>
      <c r="D176" s="118">
        <v>32152.9</v>
      </c>
      <c r="E176" s="118">
        <v>14530.2</v>
      </c>
      <c r="F176" s="118">
        <v>3244.2</v>
      </c>
      <c r="G176" s="118">
        <v>14530.2</v>
      </c>
      <c r="H176" s="204">
        <f t="shared" si="38"/>
        <v>4.5999999999999999E-2</v>
      </c>
      <c r="I176" s="225">
        <f t="shared" si="26"/>
        <v>1</v>
      </c>
      <c r="J176" s="205">
        <f>G176-D176</f>
        <v>-17622.7</v>
      </c>
      <c r="K176" s="204">
        <f>G176/D176</f>
        <v>0.45200000000000001</v>
      </c>
      <c r="L176" s="118">
        <f>G176-F176</f>
        <v>11286</v>
      </c>
    </row>
    <row r="177" spans="1:12" x14ac:dyDescent="0.2">
      <c r="A177" s="106"/>
      <c r="B177" s="107" t="s">
        <v>193</v>
      </c>
      <c r="C177" s="107"/>
      <c r="D177" s="108"/>
      <c r="E177" s="108"/>
      <c r="F177" s="108"/>
      <c r="G177" s="108"/>
      <c r="H177" s="206"/>
      <c r="I177" s="206"/>
      <c r="J177" s="207"/>
      <c r="K177" s="206"/>
      <c r="L177" s="108"/>
    </row>
    <row r="178" spans="1:12" x14ac:dyDescent="0.2">
      <c r="A178" s="106"/>
      <c r="B178" s="100" t="s">
        <v>104</v>
      </c>
      <c r="C178" s="101">
        <v>58333.2</v>
      </c>
      <c r="D178" s="108">
        <v>58329.9</v>
      </c>
      <c r="E178" s="108">
        <v>24804.400000000001</v>
      </c>
      <c r="F178" s="108">
        <v>20001.3</v>
      </c>
      <c r="G178" s="108">
        <v>24804.400000000001</v>
      </c>
      <c r="H178" s="206">
        <f t="shared" ref="H178:H183" si="39">G178/$G$209</f>
        <v>7.9000000000000001E-2</v>
      </c>
      <c r="I178" s="206">
        <f t="shared" si="26"/>
        <v>1</v>
      </c>
      <c r="J178" s="207">
        <f t="shared" ref="J178:J183" si="40">G178-D178</f>
        <v>-33525.5</v>
      </c>
      <c r="K178" s="206">
        <f t="shared" ref="K178:K183" si="41">G178/D178</f>
        <v>0.42499999999999999</v>
      </c>
      <c r="L178" s="108">
        <f t="shared" ref="L178:L183" si="42">G178-F178</f>
        <v>4803.1000000000004</v>
      </c>
    </row>
    <row r="179" spans="1:12" x14ac:dyDescent="0.2">
      <c r="A179" s="106"/>
      <c r="B179" s="100" t="s">
        <v>175</v>
      </c>
      <c r="C179" s="101">
        <v>323.2</v>
      </c>
      <c r="D179" s="108">
        <v>323.2</v>
      </c>
      <c r="E179" s="108">
        <v>132.1</v>
      </c>
      <c r="F179" s="108">
        <v>138.30000000000001</v>
      </c>
      <c r="G179" s="108">
        <v>132.1</v>
      </c>
      <c r="H179" s="206">
        <f t="shared" si="39"/>
        <v>0</v>
      </c>
      <c r="I179" s="206">
        <f t="shared" si="26"/>
        <v>1</v>
      </c>
      <c r="J179" s="207">
        <f t="shared" si="40"/>
        <v>-191.1</v>
      </c>
      <c r="K179" s="206">
        <f t="shared" si="41"/>
        <v>0.40899999999999997</v>
      </c>
      <c r="L179" s="108">
        <f t="shared" si="42"/>
        <v>-6.2</v>
      </c>
    </row>
    <row r="180" spans="1:12" x14ac:dyDescent="0.2">
      <c r="A180" s="99"/>
      <c r="B180" s="100" t="s">
        <v>107</v>
      </c>
      <c r="C180" s="101">
        <v>6645.1</v>
      </c>
      <c r="D180" s="108">
        <v>6645.1</v>
      </c>
      <c r="E180" s="108">
        <v>4184.6000000000004</v>
      </c>
      <c r="F180" s="108">
        <v>4418.6000000000004</v>
      </c>
      <c r="G180" s="108">
        <v>4184.6000000000004</v>
      </c>
      <c r="H180" s="206">
        <f t="shared" si="39"/>
        <v>1.2999999999999999E-2</v>
      </c>
      <c r="I180" s="206">
        <f t="shared" si="26"/>
        <v>1</v>
      </c>
      <c r="J180" s="207">
        <f t="shared" si="40"/>
        <v>-2460.5</v>
      </c>
      <c r="K180" s="206">
        <f t="shared" si="41"/>
        <v>0.63</v>
      </c>
      <c r="L180" s="108">
        <f t="shared" si="42"/>
        <v>-234</v>
      </c>
    </row>
    <row r="181" spans="1:12" x14ac:dyDescent="0.2">
      <c r="A181" s="99"/>
      <c r="B181" s="100" t="s">
        <v>172</v>
      </c>
      <c r="C181" s="101">
        <v>1009.3</v>
      </c>
      <c r="D181" s="108">
        <v>1009.3</v>
      </c>
      <c r="E181" s="108">
        <v>0</v>
      </c>
      <c r="F181" s="108">
        <v>0</v>
      </c>
      <c r="G181" s="108">
        <v>0</v>
      </c>
      <c r="H181" s="206">
        <f t="shared" si="39"/>
        <v>0</v>
      </c>
      <c r="I181" s="206">
        <v>0</v>
      </c>
      <c r="J181" s="207">
        <f t="shared" si="40"/>
        <v>-1009.3</v>
      </c>
      <c r="K181" s="206">
        <f t="shared" si="41"/>
        <v>0</v>
      </c>
      <c r="L181" s="108">
        <f t="shared" si="42"/>
        <v>0</v>
      </c>
    </row>
    <row r="182" spans="1:12" x14ac:dyDescent="0.2">
      <c r="A182" s="99"/>
      <c r="B182" s="100" t="s">
        <v>176</v>
      </c>
      <c r="C182" s="101">
        <v>1430.6</v>
      </c>
      <c r="D182" s="108">
        <v>1433.9</v>
      </c>
      <c r="E182" s="108">
        <v>281.39999999999998</v>
      </c>
      <c r="F182" s="108">
        <v>470.4</v>
      </c>
      <c r="G182" s="108">
        <v>281.39999999999998</v>
      </c>
      <c r="H182" s="206">
        <f t="shared" si="39"/>
        <v>1E-3</v>
      </c>
      <c r="I182" s="206">
        <f t="shared" si="26"/>
        <v>1</v>
      </c>
      <c r="J182" s="207">
        <f t="shared" si="40"/>
        <v>-1152.5</v>
      </c>
      <c r="K182" s="206">
        <f t="shared" si="41"/>
        <v>0.19600000000000001</v>
      </c>
      <c r="L182" s="108">
        <f t="shared" si="42"/>
        <v>-189</v>
      </c>
    </row>
    <row r="183" spans="1:12" hidden="1" x14ac:dyDescent="0.2">
      <c r="A183" s="16">
        <v>612</v>
      </c>
      <c r="B183" s="8" t="s">
        <v>103</v>
      </c>
      <c r="C183" s="6"/>
      <c r="D183" s="118"/>
      <c r="E183" s="118"/>
      <c r="F183" s="118"/>
      <c r="G183" s="118"/>
      <c r="H183" s="204">
        <f t="shared" si="39"/>
        <v>0</v>
      </c>
      <c r="I183" s="221" t="e">
        <f t="shared" si="26"/>
        <v>#DIV/0!</v>
      </c>
      <c r="J183" s="205">
        <f t="shared" si="40"/>
        <v>0</v>
      </c>
      <c r="K183" s="204" t="e">
        <f t="shared" si="41"/>
        <v>#DIV/0!</v>
      </c>
      <c r="L183" s="118">
        <f t="shared" si="42"/>
        <v>0</v>
      </c>
    </row>
    <row r="184" spans="1:12" hidden="1" x14ac:dyDescent="0.2">
      <c r="A184" s="156"/>
      <c r="B184" s="155" t="s">
        <v>27</v>
      </c>
      <c r="C184" s="101"/>
      <c r="D184" s="118"/>
      <c r="E184" s="118"/>
      <c r="F184" s="118"/>
      <c r="G184" s="118"/>
      <c r="H184" s="204"/>
      <c r="I184" s="221" t="e">
        <f t="shared" si="26"/>
        <v>#DIV/0!</v>
      </c>
      <c r="J184" s="205"/>
      <c r="K184" s="204"/>
      <c r="L184" s="118"/>
    </row>
    <row r="185" spans="1:12" ht="40.5" hidden="1" x14ac:dyDescent="0.2">
      <c r="A185" s="156"/>
      <c r="B185" s="155" t="s">
        <v>178</v>
      </c>
      <c r="C185" s="101"/>
      <c r="D185" s="118"/>
      <c r="E185" s="118"/>
      <c r="F185" s="118"/>
      <c r="G185" s="118"/>
      <c r="H185" s="204">
        <f t="shared" ref="H185:H194" si="43">G185/$G$209</f>
        <v>0</v>
      </c>
      <c r="I185" s="221" t="e">
        <f t="shared" si="26"/>
        <v>#DIV/0!</v>
      </c>
      <c r="J185" s="205">
        <f t="shared" ref="J185:J194" si="44">G185-D185</f>
        <v>0</v>
      </c>
      <c r="K185" s="204" t="e">
        <f>G185/D185</f>
        <v>#DIV/0!</v>
      </c>
      <c r="L185" s="118">
        <f t="shared" ref="L185:L194" si="45">G185-F185</f>
        <v>0</v>
      </c>
    </row>
    <row r="186" spans="1:12" ht="54" x14ac:dyDescent="0.2">
      <c r="A186" s="15" t="s">
        <v>217</v>
      </c>
      <c r="B186" s="157" t="s">
        <v>274</v>
      </c>
      <c r="C186" s="102">
        <v>1200</v>
      </c>
      <c r="D186" s="196">
        <v>7131</v>
      </c>
      <c r="E186" s="196">
        <v>898.6</v>
      </c>
      <c r="F186" s="196">
        <v>688.9</v>
      </c>
      <c r="G186" s="196">
        <v>898.6</v>
      </c>
      <c r="H186" s="204">
        <f t="shared" si="43"/>
        <v>3.0000000000000001E-3</v>
      </c>
      <c r="I186" s="225">
        <v>0</v>
      </c>
      <c r="J186" s="205">
        <f t="shared" si="44"/>
        <v>-6232.4</v>
      </c>
      <c r="K186" s="204">
        <f>G186/D186</f>
        <v>0.126</v>
      </c>
      <c r="L186" s="118">
        <f t="shared" si="45"/>
        <v>209.7</v>
      </c>
    </row>
    <row r="187" spans="1:12" hidden="1" x14ac:dyDescent="0.2">
      <c r="A187" s="99" t="s">
        <v>181</v>
      </c>
      <c r="B187" s="115" t="s">
        <v>182</v>
      </c>
      <c r="C187" s="102">
        <v>0</v>
      </c>
      <c r="D187" s="170">
        <v>0</v>
      </c>
      <c r="E187" s="170"/>
      <c r="F187" s="196">
        <v>0</v>
      </c>
      <c r="G187" s="170">
        <v>0</v>
      </c>
      <c r="H187" s="175">
        <f t="shared" si="43"/>
        <v>0</v>
      </c>
      <c r="I187" s="221" t="e">
        <f t="shared" si="26"/>
        <v>#DIV/0!</v>
      </c>
      <c r="J187" s="176">
        <f t="shared" si="44"/>
        <v>0</v>
      </c>
      <c r="K187" s="175" t="e">
        <f>G187/D187</f>
        <v>#DIV/0!</v>
      </c>
      <c r="L187" s="171">
        <f t="shared" si="45"/>
        <v>0</v>
      </c>
    </row>
    <row r="188" spans="1:12" s="24" customFormat="1" x14ac:dyDescent="0.2">
      <c r="A188" s="76" t="s">
        <v>108</v>
      </c>
      <c r="B188" s="81" t="s">
        <v>109</v>
      </c>
      <c r="C188" s="220">
        <f>C189+C190</f>
        <v>537.4</v>
      </c>
      <c r="D188" s="220">
        <f>D189</f>
        <v>537.4</v>
      </c>
      <c r="E188" s="220">
        <f>E189</f>
        <v>264.10000000000002</v>
      </c>
      <c r="F188" s="220">
        <f>F189+F190</f>
        <v>218.9</v>
      </c>
      <c r="G188" s="220">
        <f>G189+G190</f>
        <v>264.10000000000002</v>
      </c>
      <c r="H188" s="221">
        <f t="shared" si="43"/>
        <v>1E-3</v>
      </c>
      <c r="I188" s="221">
        <f t="shared" si="26"/>
        <v>1</v>
      </c>
      <c r="J188" s="222">
        <f t="shared" si="44"/>
        <v>-273.3</v>
      </c>
      <c r="K188" s="221">
        <f>G188/D188</f>
        <v>0.49099999999999999</v>
      </c>
      <c r="L188" s="223">
        <f t="shared" si="45"/>
        <v>45.2</v>
      </c>
    </row>
    <row r="189" spans="1:12" s="40" customFormat="1" x14ac:dyDescent="0.2">
      <c r="A189" s="15" t="s">
        <v>65</v>
      </c>
      <c r="B189" s="18" t="s">
        <v>66</v>
      </c>
      <c r="C189" s="129">
        <v>537.4</v>
      </c>
      <c r="D189" s="182">
        <v>537.4</v>
      </c>
      <c r="E189" s="182">
        <v>264.10000000000002</v>
      </c>
      <c r="F189" s="195">
        <v>218.9</v>
      </c>
      <c r="G189" s="182">
        <v>264.10000000000002</v>
      </c>
      <c r="H189" s="219">
        <f t="shared" si="43"/>
        <v>1E-3</v>
      </c>
      <c r="I189" s="225">
        <f t="shared" si="26"/>
        <v>1</v>
      </c>
      <c r="J189" s="191">
        <f t="shared" si="44"/>
        <v>-273.3</v>
      </c>
      <c r="K189" s="219">
        <f>G189/D189</f>
        <v>0.49099999999999999</v>
      </c>
      <c r="L189" s="6">
        <f t="shared" si="45"/>
        <v>45.2</v>
      </c>
    </row>
    <row r="190" spans="1:12" s="40" customFormat="1" ht="13.5" hidden="1" customHeight="1" x14ac:dyDescent="0.2">
      <c r="A190" s="15" t="s">
        <v>60</v>
      </c>
      <c r="B190" s="18" t="s">
        <v>61</v>
      </c>
      <c r="C190" s="129">
        <v>0</v>
      </c>
      <c r="D190" s="172">
        <v>0</v>
      </c>
      <c r="E190" s="172"/>
      <c r="F190" s="195">
        <v>0</v>
      </c>
      <c r="G190" s="172">
        <v>0</v>
      </c>
      <c r="H190" s="175">
        <f t="shared" si="43"/>
        <v>0</v>
      </c>
      <c r="I190" s="221" t="e">
        <f t="shared" si="26"/>
        <v>#DIV/0!</v>
      </c>
      <c r="J190" s="176">
        <f t="shared" si="44"/>
        <v>0</v>
      </c>
      <c r="K190" s="175">
        <v>0</v>
      </c>
      <c r="L190" s="171">
        <f t="shared" si="45"/>
        <v>0</v>
      </c>
    </row>
    <row r="191" spans="1:12" s="24" customFormat="1" x14ac:dyDescent="0.2">
      <c r="A191" s="76" t="s">
        <v>110</v>
      </c>
      <c r="B191" s="81" t="s">
        <v>50</v>
      </c>
      <c r="C191" s="80">
        <f>C192</f>
        <v>12688.3</v>
      </c>
      <c r="D191" s="80">
        <f>D192</f>
        <v>14590.8</v>
      </c>
      <c r="E191" s="80">
        <f>E192</f>
        <v>5185</v>
      </c>
      <c r="F191" s="80">
        <f>F192</f>
        <v>5722</v>
      </c>
      <c r="G191" s="80">
        <f>G192</f>
        <v>5185</v>
      </c>
      <c r="H191" s="78">
        <f t="shared" si="43"/>
        <v>1.6E-2</v>
      </c>
      <c r="I191" s="221">
        <f t="shared" si="26"/>
        <v>1</v>
      </c>
      <c r="J191" s="209">
        <f t="shared" si="44"/>
        <v>-9405.7999999999993</v>
      </c>
      <c r="K191" s="208">
        <f>G191/D191</f>
        <v>0.35499999999999998</v>
      </c>
      <c r="L191" s="210">
        <f t="shared" si="45"/>
        <v>-537</v>
      </c>
    </row>
    <row r="192" spans="1:12" s="40" customFormat="1" x14ac:dyDescent="0.2">
      <c r="A192" s="104" t="s">
        <v>78</v>
      </c>
      <c r="B192" s="163" t="s">
        <v>207</v>
      </c>
      <c r="C192" s="96">
        <f>C193+C194+C204</f>
        <v>12688.3</v>
      </c>
      <c r="D192" s="215">
        <f>D193+D194+D204</f>
        <v>14590.8</v>
      </c>
      <c r="E192" s="215">
        <f>E193+E194+E204</f>
        <v>5185</v>
      </c>
      <c r="F192" s="215">
        <f>F193+F194+F204</f>
        <v>5722</v>
      </c>
      <c r="G192" s="215">
        <f>G193+G194+G204</f>
        <v>5185</v>
      </c>
      <c r="H192" s="89">
        <f t="shared" si="43"/>
        <v>1.6E-2</v>
      </c>
      <c r="I192" s="221">
        <f t="shared" si="26"/>
        <v>1</v>
      </c>
      <c r="J192" s="213">
        <f t="shared" si="44"/>
        <v>-9405.7999999999993</v>
      </c>
      <c r="K192" s="212">
        <f>G192/D192</f>
        <v>0.35499999999999998</v>
      </c>
      <c r="L192" s="214">
        <f t="shared" si="45"/>
        <v>-537</v>
      </c>
    </row>
    <row r="193" spans="1:12" ht="40.5" x14ac:dyDescent="0.2">
      <c r="A193" s="16">
        <v>611</v>
      </c>
      <c r="B193" s="8" t="s">
        <v>102</v>
      </c>
      <c r="C193" s="101">
        <v>10488.3</v>
      </c>
      <c r="D193" s="118">
        <v>11758.3</v>
      </c>
      <c r="E193" s="118">
        <v>4177.1000000000004</v>
      </c>
      <c r="F193" s="118">
        <v>3677.3</v>
      </c>
      <c r="G193" s="118">
        <v>4177.1000000000004</v>
      </c>
      <c r="H193" s="204">
        <f t="shared" si="43"/>
        <v>1.2999999999999999E-2</v>
      </c>
      <c r="I193" s="204">
        <f t="shared" si="26"/>
        <v>1</v>
      </c>
      <c r="J193" s="205">
        <f t="shared" si="44"/>
        <v>-7581.2</v>
      </c>
      <c r="K193" s="204">
        <f>G193/D193</f>
        <v>0.35499999999999998</v>
      </c>
      <c r="L193" s="118">
        <f t="shared" si="45"/>
        <v>499.8</v>
      </c>
    </row>
    <row r="194" spans="1:12" x14ac:dyDescent="0.2">
      <c r="A194" s="16">
        <v>612</v>
      </c>
      <c r="B194" s="8" t="s">
        <v>214</v>
      </c>
      <c r="C194" s="101">
        <v>100</v>
      </c>
      <c r="D194" s="118">
        <v>332.5</v>
      </c>
      <c r="E194" s="118">
        <f>332.5-0.1</f>
        <v>332.4</v>
      </c>
      <c r="F194" s="118">
        <v>621.5</v>
      </c>
      <c r="G194" s="118">
        <f>332.5-0.1</f>
        <v>332.4</v>
      </c>
      <c r="H194" s="204">
        <f t="shared" si="43"/>
        <v>1E-3</v>
      </c>
      <c r="I194" s="204">
        <f t="shared" si="26"/>
        <v>1</v>
      </c>
      <c r="J194" s="205">
        <f t="shared" si="44"/>
        <v>-0.1</v>
      </c>
      <c r="K194" s="204">
        <f>G194/D194</f>
        <v>1</v>
      </c>
      <c r="L194" s="118">
        <f t="shared" si="45"/>
        <v>-289.10000000000002</v>
      </c>
    </row>
    <row r="195" spans="1:12" x14ac:dyDescent="0.2">
      <c r="A195" s="106"/>
      <c r="B195" s="107" t="s">
        <v>193</v>
      </c>
      <c r="C195" s="107"/>
      <c r="D195" s="108"/>
      <c r="E195" s="108"/>
      <c r="F195" s="108"/>
      <c r="G195" s="108"/>
      <c r="H195" s="206"/>
      <c r="I195" s="206"/>
      <c r="J195" s="207"/>
      <c r="K195" s="206"/>
      <c r="L195" s="108"/>
    </row>
    <row r="196" spans="1:12" x14ac:dyDescent="0.2">
      <c r="A196" s="106"/>
      <c r="B196" s="100" t="s">
        <v>104</v>
      </c>
      <c r="C196" s="101">
        <v>9150.2999999999993</v>
      </c>
      <c r="D196" s="108">
        <v>9150.2999999999993</v>
      </c>
      <c r="E196" s="108">
        <v>3464</v>
      </c>
      <c r="F196" s="108">
        <v>3440</v>
      </c>
      <c r="G196" s="108">
        <v>3464</v>
      </c>
      <c r="H196" s="206">
        <f t="shared" ref="H196:H201" si="46">G196/$G$209</f>
        <v>1.0999999999999999E-2</v>
      </c>
      <c r="I196" s="206">
        <f t="shared" si="26"/>
        <v>1</v>
      </c>
      <c r="J196" s="207">
        <f t="shared" ref="J196:J201" si="47">G196-D196</f>
        <v>-5686.3</v>
      </c>
      <c r="K196" s="206">
        <f t="shared" ref="K196:K201" si="48">G196/D196</f>
        <v>0.379</v>
      </c>
      <c r="L196" s="108">
        <f t="shared" ref="L196:L201" si="49">G196-F196</f>
        <v>24</v>
      </c>
    </row>
    <row r="197" spans="1:12" x14ac:dyDescent="0.2">
      <c r="A197" s="106"/>
      <c r="B197" s="100" t="s">
        <v>175</v>
      </c>
      <c r="C197" s="101">
        <v>32</v>
      </c>
      <c r="D197" s="108">
        <v>32</v>
      </c>
      <c r="E197" s="108">
        <v>13.1</v>
      </c>
      <c r="F197" s="108">
        <v>12.2</v>
      </c>
      <c r="G197" s="108">
        <v>13.1</v>
      </c>
      <c r="H197" s="206">
        <f t="shared" si="46"/>
        <v>0</v>
      </c>
      <c r="I197" s="206">
        <f t="shared" si="26"/>
        <v>1</v>
      </c>
      <c r="J197" s="207">
        <f t="shared" si="47"/>
        <v>-18.899999999999999</v>
      </c>
      <c r="K197" s="206">
        <f t="shared" si="48"/>
        <v>0.40899999999999997</v>
      </c>
      <c r="L197" s="108">
        <f t="shared" si="49"/>
        <v>0.9</v>
      </c>
    </row>
    <row r="198" spans="1:12" x14ac:dyDescent="0.2">
      <c r="A198" s="99"/>
      <c r="B198" s="100" t="s">
        <v>107</v>
      </c>
      <c r="C198" s="101">
        <v>1079.5999999999999</v>
      </c>
      <c r="D198" s="108">
        <v>2582.1</v>
      </c>
      <c r="E198" s="108">
        <v>1026.4000000000001</v>
      </c>
      <c r="F198" s="108">
        <v>732.9</v>
      </c>
      <c r="G198" s="108">
        <v>1026.4000000000001</v>
      </c>
      <c r="H198" s="206">
        <f t="shared" si="46"/>
        <v>3.0000000000000001E-3</v>
      </c>
      <c r="I198" s="206">
        <f t="shared" si="26"/>
        <v>1</v>
      </c>
      <c r="J198" s="207">
        <f t="shared" si="47"/>
        <v>-1555.7</v>
      </c>
      <c r="K198" s="206">
        <f t="shared" si="48"/>
        <v>0.39800000000000002</v>
      </c>
      <c r="L198" s="108">
        <f t="shared" si="49"/>
        <v>293.5</v>
      </c>
    </row>
    <row r="199" spans="1:12" x14ac:dyDescent="0.2">
      <c r="A199" s="99"/>
      <c r="B199" s="100" t="s">
        <v>172</v>
      </c>
      <c r="C199" s="101">
        <v>198.2</v>
      </c>
      <c r="D199" s="108">
        <v>198.2</v>
      </c>
      <c r="E199" s="108">
        <v>0</v>
      </c>
      <c r="F199" s="108">
        <v>0</v>
      </c>
      <c r="G199" s="108">
        <v>0</v>
      </c>
      <c r="H199" s="206">
        <f t="shared" si="46"/>
        <v>0</v>
      </c>
      <c r="I199" s="206">
        <v>0</v>
      </c>
      <c r="J199" s="207">
        <f t="shared" si="47"/>
        <v>-198.2</v>
      </c>
      <c r="K199" s="206">
        <f t="shared" si="48"/>
        <v>0</v>
      </c>
      <c r="L199" s="108">
        <f t="shared" si="49"/>
        <v>0</v>
      </c>
    </row>
    <row r="200" spans="1:12" x14ac:dyDescent="0.2">
      <c r="A200" s="99"/>
      <c r="B200" s="100" t="s">
        <v>173</v>
      </c>
      <c r="C200" s="101">
        <v>128.19999999999999</v>
      </c>
      <c r="D200" s="108">
        <v>128.19999999999999</v>
      </c>
      <c r="E200" s="108">
        <v>6</v>
      </c>
      <c r="F200" s="108">
        <v>113.7</v>
      </c>
      <c r="G200" s="108">
        <v>6</v>
      </c>
      <c r="H200" s="206">
        <f t="shared" si="46"/>
        <v>0</v>
      </c>
      <c r="I200" s="206">
        <f t="shared" si="26"/>
        <v>1</v>
      </c>
      <c r="J200" s="207">
        <f t="shared" si="47"/>
        <v>-122.2</v>
      </c>
      <c r="K200" s="206">
        <f t="shared" si="48"/>
        <v>4.7E-2</v>
      </c>
      <c r="L200" s="108">
        <f t="shared" si="49"/>
        <v>-107.7</v>
      </c>
    </row>
    <row r="201" spans="1:12" hidden="1" x14ac:dyDescent="0.2">
      <c r="A201" s="16"/>
      <c r="B201" s="8" t="s">
        <v>103</v>
      </c>
      <c r="C201" s="101"/>
      <c r="D201" s="171"/>
      <c r="E201" s="171"/>
      <c r="F201" s="171"/>
      <c r="G201" s="171"/>
      <c r="H201" s="175">
        <f t="shared" si="46"/>
        <v>0</v>
      </c>
      <c r="I201" s="221" t="e">
        <f t="shared" si="26"/>
        <v>#DIV/0!</v>
      </c>
      <c r="J201" s="176">
        <f t="shared" si="47"/>
        <v>0</v>
      </c>
      <c r="K201" s="175" t="e">
        <f t="shared" si="48"/>
        <v>#DIV/0!</v>
      </c>
      <c r="L201" s="171">
        <f t="shared" si="49"/>
        <v>0</v>
      </c>
    </row>
    <row r="202" spans="1:12" hidden="1" x14ac:dyDescent="0.2">
      <c r="A202" s="156"/>
      <c r="B202" s="155" t="s">
        <v>27</v>
      </c>
      <c r="C202" s="101"/>
      <c r="D202" s="171"/>
      <c r="E202" s="171"/>
      <c r="F202" s="171"/>
      <c r="G202" s="171"/>
      <c r="H202" s="175"/>
      <c r="I202" s="221" t="e">
        <f t="shared" si="26"/>
        <v>#DIV/0!</v>
      </c>
      <c r="J202" s="176"/>
      <c r="K202" s="175"/>
      <c r="L202" s="171"/>
    </row>
    <row r="203" spans="1:12" ht="27" hidden="1" x14ac:dyDescent="0.2">
      <c r="A203" s="156"/>
      <c r="B203" s="155" t="s">
        <v>177</v>
      </c>
      <c r="C203" s="101"/>
      <c r="D203" s="171"/>
      <c r="E203" s="171"/>
      <c r="F203" s="171"/>
      <c r="G203" s="171"/>
      <c r="H203" s="175">
        <f t="shared" ref="H203:H209" si="50">G203/$G$209</f>
        <v>0</v>
      </c>
      <c r="I203" s="221" t="e">
        <f t="shared" si="26"/>
        <v>#DIV/0!</v>
      </c>
      <c r="J203" s="176">
        <f t="shared" ref="J203:J208" si="51">G203-D203</f>
        <v>0</v>
      </c>
      <c r="K203" s="175" t="e">
        <f t="shared" ref="K203:K209" si="52">G203/D203</f>
        <v>#DIV/0!</v>
      </c>
      <c r="L203" s="171">
        <f t="shared" ref="L203:L209" si="53">G203-F203</f>
        <v>0</v>
      </c>
    </row>
    <row r="204" spans="1:12" ht="67.5" x14ac:dyDescent="0.2">
      <c r="A204" s="247" t="s">
        <v>218</v>
      </c>
      <c r="B204" s="155" t="s">
        <v>275</v>
      </c>
      <c r="C204" s="102">
        <v>2100</v>
      </c>
      <c r="D204" s="196">
        <v>2500</v>
      </c>
      <c r="E204" s="196">
        <v>675.5</v>
      </c>
      <c r="F204" s="181">
        <v>1423.2</v>
      </c>
      <c r="G204" s="196">
        <v>675.5</v>
      </c>
      <c r="H204" s="204">
        <f t="shared" si="50"/>
        <v>2E-3</v>
      </c>
      <c r="I204" s="225">
        <f t="shared" ref="I204:I209" si="54">G204/E204</f>
        <v>1</v>
      </c>
      <c r="J204" s="205">
        <f t="shared" si="51"/>
        <v>-1824.5</v>
      </c>
      <c r="K204" s="204">
        <f t="shared" si="52"/>
        <v>0.27</v>
      </c>
      <c r="L204" s="118">
        <f t="shared" si="53"/>
        <v>-747.7</v>
      </c>
    </row>
    <row r="205" spans="1:12" s="24" customFormat="1" ht="27" x14ac:dyDescent="0.2">
      <c r="A205" s="84">
        <v>1300</v>
      </c>
      <c r="B205" s="81" t="s">
        <v>111</v>
      </c>
      <c r="C205" s="223">
        <f>C206</f>
        <v>15704.2</v>
      </c>
      <c r="D205" s="223">
        <f>D206</f>
        <v>15704.2</v>
      </c>
      <c r="E205" s="223">
        <f>E206</f>
        <v>7161.5</v>
      </c>
      <c r="F205" s="223">
        <f>F206</f>
        <v>7543</v>
      </c>
      <c r="G205" s="223">
        <f>G206</f>
        <v>7161.5</v>
      </c>
      <c r="H205" s="221">
        <f t="shared" si="50"/>
        <v>2.3E-2</v>
      </c>
      <c r="I205" s="221">
        <f t="shared" si="54"/>
        <v>1</v>
      </c>
      <c r="J205" s="222">
        <f t="shared" si="51"/>
        <v>-8542.7000000000007</v>
      </c>
      <c r="K205" s="221">
        <f t="shared" si="52"/>
        <v>0.45600000000000002</v>
      </c>
      <c r="L205" s="223">
        <f t="shared" si="53"/>
        <v>-381.5</v>
      </c>
    </row>
    <row r="206" spans="1:12" s="40" customFormat="1" ht="27" x14ac:dyDescent="0.2">
      <c r="A206" s="15" t="s">
        <v>76</v>
      </c>
      <c r="B206" s="33" t="s">
        <v>112</v>
      </c>
      <c r="C206" s="129">
        <v>15704.2</v>
      </c>
      <c r="D206" s="182">
        <v>15704.2</v>
      </c>
      <c r="E206" s="182">
        <v>7161.5</v>
      </c>
      <c r="F206" s="182">
        <v>7543</v>
      </c>
      <c r="G206" s="195">
        <v>7161.5</v>
      </c>
      <c r="H206" s="204">
        <f t="shared" si="50"/>
        <v>2.3E-2</v>
      </c>
      <c r="I206" s="221">
        <f t="shared" si="54"/>
        <v>1</v>
      </c>
      <c r="J206" s="205">
        <f t="shared" si="51"/>
        <v>-8542.7000000000007</v>
      </c>
      <c r="K206" s="204">
        <f t="shared" si="52"/>
        <v>0.45600000000000002</v>
      </c>
      <c r="L206" s="118">
        <f t="shared" si="53"/>
        <v>-381.5</v>
      </c>
    </row>
    <row r="207" spans="1:12" s="24" customFormat="1" ht="40.5" x14ac:dyDescent="0.2">
      <c r="A207" s="84">
        <v>1400</v>
      </c>
      <c r="B207" s="81" t="s">
        <v>156</v>
      </c>
      <c r="C207" s="223">
        <f>C208</f>
        <v>134773.5</v>
      </c>
      <c r="D207" s="223">
        <f>D208</f>
        <v>134773.5</v>
      </c>
      <c r="E207" s="223">
        <f>E208</f>
        <v>35500</v>
      </c>
      <c r="F207" s="80">
        <f>F208</f>
        <v>26000</v>
      </c>
      <c r="G207" s="80">
        <f>G208</f>
        <v>35500</v>
      </c>
      <c r="H207" s="78">
        <f t="shared" si="50"/>
        <v>0.113</v>
      </c>
      <c r="I207" s="221">
        <f t="shared" si="54"/>
        <v>1</v>
      </c>
      <c r="J207" s="79">
        <f t="shared" si="51"/>
        <v>-99273.5</v>
      </c>
      <c r="K207" s="221">
        <f t="shared" si="52"/>
        <v>0.26300000000000001</v>
      </c>
      <c r="L207" s="223">
        <f t="shared" si="53"/>
        <v>9500</v>
      </c>
    </row>
    <row r="208" spans="1:12" s="40" customFormat="1" x14ac:dyDescent="0.2">
      <c r="A208" s="15" t="s">
        <v>155</v>
      </c>
      <c r="B208" s="33" t="s">
        <v>157</v>
      </c>
      <c r="C208" s="129">
        <v>134773.5</v>
      </c>
      <c r="D208" s="182">
        <v>134773.5</v>
      </c>
      <c r="E208" s="182">
        <v>35500</v>
      </c>
      <c r="F208" s="182">
        <v>26000</v>
      </c>
      <c r="G208" s="195">
        <v>35500</v>
      </c>
      <c r="H208" s="204">
        <f t="shared" si="50"/>
        <v>0.113</v>
      </c>
      <c r="I208" s="221">
        <f t="shared" si="54"/>
        <v>1</v>
      </c>
      <c r="J208" s="205">
        <f t="shared" si="51"/>
        <v>-99273.5</v>
      </c>
      <c r="K208" s="204">
        <f t="shared" si="52"/>
        <v>0.26300000000000001</v>
      </c>
      <c r="L208" s="118">
        <f t="shared" si="53"/>
        <v>9500</v>
      </c>
    </row>
    <row r="209" spans="1:12" s="24" customFormat="1" ht="16.5" x14ac:dyDescent="0.2">
      <c r="A209" s="76"/>
      <c r="B209" s="85" t="s">
        <v>55</v>
      </c>
      <c r="C209" s="223">
        <f>C55+C74+C81+C112+C158+C172+C188+C191+C205+C207</f>
        <v>697032.5</v>
      </c>
      <c r="D209" s="223">
        <f>D55+D74+D81+D112+D158+D172+D188+D191+D205+D207</f>
        <v>1285607.6000000001</v>
      </c>
      <c r="E209" s="223">
        <f>E55+E74+E81+E112+E158+E172+E188+E191+E205+E207</f>
        <v>314735.09999999998</v>
      </c>
      <c r="F209" s="223">
        <f>F55+F74+F81+F112+F158+F172+F188+F191+F205+F207</f>
        <v>287383.7</v>
      </c>
      <c r="G209" s="223">
        <f>G55+G74+G81+G112+G158+G172+G188+G191+G205+G207</f>
        <v>314735.09999999998</v>
      </c>
      <c r="H209" s="78">
        <f t="shared" si="50"/>
        <v>1</v>
      </c>
      <c r="I209" s="221">
        <f t="shared" si="54"/>
        <v>1</v>
      </c>
      <c r="J209" s="80">
        <f>J55+J74+J81+J112+J158+J172+J188+J191+J205</f>
        <v>-871599</v>
      </c>
      <c r="K209" s="221">
        <f t="shared" si="52"/>
        <v>0.245</v>
      </c>
      <c r="L209" s="223">
        <f t="shared" si="53"/>
        <v>27351.4</v>
      </c>
    </row>
    <row r="210" spans="1:12" s="1" customFormat="1" ht="16.5" x14ac:dyDescent="0.2">
      <c r="A210" s="30"/>
      <c r="B210" s="67"/>
      <c r="C210" s="133"/>
      <c r="D210" s="269"/>
      <c r="E210" s="269"/>
      <c r="F210" s="269"/>
      <c r="G210" s="269"/>
      <c r="H210" s="227"/>
      <c r="I210" s="254"/>
      <c r="J210" s="228"/>
      <c r="K210" s="227"/>
      <c r="L210" s="226"/>
    </row>
    <row r="211" spans="1:12" x14ac:dyDescent="0.2">
      <c r="A211" s="17"/>
      <c r="B211" s="5" t="s">
        <v>67</v>
      </c>
      <c r="C211" s="278">
        <f>C52-C209</f>
        <v>-20000</v>
      </c>
      <c r="D211" s="280">
        <f>D52-D209</f>
        <v>-66304.3</v>
      </c>
      <c r="E211" s="280">
        <f>E52-E209</f>
        <v>-20466.900000000001</v>
      </c>
      <c r="F211" s="280">
        <f>F52-F209</f>
        <v>11576.8</v>
      </c>
      <c r="G211" s="282">
        <f>G52-G209</f>
        <v>-22051.3</v>
      </c>
      <c r="H211" s="270">
        <f>G211/G211</f>
        <v>1</v>
      </c>
      <c r="I211" s="270">
        <f>G211/E211</f>
        <v>1.077</v>
      </c>
      <c r="J211" s="272">
        <f>G211-D211</f>
        <v>44253</v>
      </c>
      <c r="K211" s="270">
        <f>G211/D211</f>
        <v>0.33300000000000002</v>
      </c>
      <c r="L211" s="275">
        <f>G211-F211</f>
        <v>-33628.1</v>
      </c>
    </row>
    <row r="212" spans="1:12" x14ac:dyDescent="0.2">
      <c r="A212" s="17"/>
      <c r="B212" s="5" t="s">
        <v>68</v>
      </c>
      <c r="C212" s="279"/>
      <c r="D212" s="281"/>
      <c r="E212" s="281"/>
      <c r="F212" s="281"/>
      <c r="G212" s="283"/>
      <c r="H212" s="271"/>
      <c r="I212" s="271"/>
      <c r="J212" s="273"/>
      <c r="K212" s="271"/>
      <c r="L212" s="276"/>
    </row>
    <row r="213" spans="1:12" ht="27" x14ac:dyDescent="0.2">
      <c r="A213" s="17"/>
      <c r="B213" s="5" t="s">
        <v>69</v>
      </c>
      <c r="C213" s="131">
        <f>C214+C217</f>
        <v>20000</v>
      </c>
      <c r="D213" s="183">
        <f>D214+D217</f>
        <v>66304.3</v>
      </c>
      <c r="E213" s="183">
        <f>E214+E217</f>
        <v>20466.900000000001</v>
      </c>
      <c r="F213" s="183">
        <f>F214+F217</f>
        <v>-11576.8</v>
      </c>
      <c r="G213" s="229">
        <f>G214+G217</f>
        <v>22051.3</v>
      </c>
      <c r="H213" s="225">
        <f>G213/G213</f>
        <v>1</v>
      </c>
      <c r="I213" s="258">
        <f>G213/E213</f>
        <v>1.077</v>
      </c>
      <c r="J213" s="230">
        <f t="shared" ref="J213:J219" si="55">G213-D213</f>
        <v>-44253</v>
      </c>
      <c r="K213" s="225">
        <f>G213/D213</f>
        <v>0.33300000000000002</v>
      </c>
      <c r="L213" s="224">
        <f>G213-F213</f>
        <v>33628.1</v>
      </c>
    </row>
    <row r="214" spans="1:12" ht="27" x14ac:dyDescent="0.2">
      <c r="A214" s="41" t="s">
        <v>85</v>
      </c>
      <c r="B214" s="68" t="s">
        <v>86</v>
      </c>
      <c r="C214" s="134">
        <f>C215+C216</f>
        <v>20000</v>
      </c>
      <c r="D214" s="224">
        <f>D215+D216</f>
        <v>61183.1</v>
      </c>
      <c r="E214" s="224">
        <f>E215+E216</f>
        <v>20000</v>
      </c>
      <c r="F214" s="224">
        <f>F215+F216</f>
        <v>0</v>
      </c>
      <c r="G214" s="224">
        <f>G215+G216</f>
        <v>20000</v>
      </c>
      <c r="H214" s="225">
        <v>0</v>
      </c>
      <c r="I214" s="258">
        <f>G214/E214</f>
        <v>1</v>
      </c>
      <c r="J214" s="230">
        <f t="shared" si="55"/>
        <v>-41183.1</v>
      </c>
      <c r="K214" s="225">
        <v>0</v>
      </c>
      <c r="L214" s="195">
        <f>G214-F214</f>
        <v>20000</v>
      </c>
    </row>
    <row r="215" spans="1:12" s="40" customFormat="1" ht="27" x14ac:dyDescent="0.2">
      <c r="A215" s="16" t="s">
        <v>81</v>
      </c>
      <c r="B215" s="69" t="s">
        <v>82</v>
      </c>
      <c r="C215" s="129">
        <v>60000</v>
      </c>
      <c r="D215" s="195">
        <v>101183.1</v>
      </c>
      <c r="E215" s="195">
        <v>40000</v>
      </c>
      <c r="F215" s="195">
        <v>90000</v>
      </c>
      <c r="G215" s="195">
        <v>40000</v>
      </c>
      <c r="H215" s="225">
        <v>0</v>
      </c>
      <c r="I215" s="258">
        <f>G215/E215</f>
        <v>1</v>
      </c>
      <c r="J215" s="231">
        <f t="shared" si="55"/>
        <v>-61183.1</v>
      </c>
      <c r="K215" s="232">
        <f>G215/D215</f>
        <v>0.39500000000000002</v>
      </c>
      <c r="L215" s="195">
        <f>G215-F215</f>
        <v>-50000</v>
      </c>
    </row>
    <row r="216" spans="1:12" s="40" customFormat="1" ht="40.5" x14ac:dyDescent="0.2">
      <c r="A216" s="16" t="s">
        <v>83</v>
      </c>
      <c r="B216" s="69" t="s">
        <v>84</v>
      </c>
      <c r="C216" s="129">
        <v>-40000</v>
      </c>
      <c r="D216" s="195">
        <v>-40000</v>
      </c>
      <c r="E216" s="195">
        <v>-20000</v>
      </c>
      <c r="F216" s="195">
        <v>-90000</v>
      </c>
      <c r="G216" s="195">
        <v>-20000</v>
      </c>
      <c r="H216" s="225">
        <v>0</v>
      </c>
      <c r="I216" s="258">
        <f>G216/E216</f>
        <v>1</v>
      </c>
      <c r="J216" s="231">
        <f t="shared" si="55"/>
        <v>20000</v>
      </c>
      <c r="K216" s="232">
        <f>G216/D216</f>
        <v>0.5</v>
      </c>
      <c r="L216" s="195">
        <f>G216-F216</f>
        <v>70000</v>
      </c>
    </row>
    <row r="217" spans="1:12" ht="27" x14ac:dyDescent="0.2">
      <c r="A217" s="41" t="s">
        <v>87</v>
      </c>
      <c r="B217" s="68" t="s">
        <v>88</v>
      </c>
      <c r="C217" s="134">
        <f>C218+C219</f>
        <v>0</v>
      </c>
      <c r="D217" s="224">
        <f>D218+D219</f>
        <v>5121.2</v>
      </c>
      <c r="E217" s="224">
        <f>E218+E219</f>
        <v>466.9</v>
      </c>
      <c r="F217" s="224">
        <f>F218+F219</f>
        <v>-11576.8</v>
      </c>
      <c r="G217" s="224">
        <f>G218+G219</f>
        <v>2051.3000000000002</v>
      </c>
      <c r="H217" s="225">
        <f>G213/G217</f>
        <v>10.75</v>
      </c>
      <c r="I217" s="258">
        <f>G217/E217</f>
        <v>4.3929999999999998</v>
      </c>
      <c r="J217" s="230">
        <f t="shared" si="55"/>
        <v>-3069.9</v>
      </c>
      <c r="K217" s="225">
        <f>G217/D217</f>
        <v>0.40100000000000002</v>
      </c>
      <c r="L217" s="229">
        <f>G217-F217</f>
        <v>13628.1</v>
      </c>
    </row>
    <row r="218" spans="1:12" ht="27" x14ac:dyDescent="0.2">
      <c r="A218" s="15" t="s">
        <v>89</v>
      </c>
      <c r="B218" s="7" t="s">
        <v>51</v>
      </c>
      <c r="C218" s="129">
        <v>0</v>
      </c>
      <c r="D218" s="195">
        <v>-1320486.3999999999</v>
      </c>
      <c r="E218" s="195">
        <v>0</v>
      </c>
      <c r="F218" s="195">
        <v>-388965.2</v>
      </c>
      <c r="G218" s="195">
        <v>-332823</v>
      </c>
      <c r="H218" s="225">
        <f>G214/G218</f>
        <v>-0.06</v>
      </c>
      <c r="I218" s="258">
        <v>0</v>
      </c>
      <c r="J218" s="205">
        <f t="shared" si="55"/>
        <v>987663.4</v>
      </c>
      <c r="K218" s="204">
        <v>0</v>
      </c>
      <c r="L218" s="118">
        <f>-(L52)</f>
        <v>6276.7</v>
      </c>
    </row>
    <row r="219" spans="1:12" ht="27" x14ac:dyDescent="0.2">
      <c r="A219" s="15" t="s">
        <v>90</v>
      </c>
      <c r="B219" s="7" t="s">
        <v>52</v>
      </c>
      <c r="C219" s="129">
        <v>0</v>
      </c>
      <c r="D219" s="195">
        <v>1325607.6000000001</v>
      </c>
      <c r="E219" s="195">
        <v>466.9</v>
      </c>
      <c r="F219" s="195">
        <v>377388.4</v>
      </c>
      <c r="G219" s="195">
        <v>334874.3</v>
      </c>
      <c r="H219" s="225">
        <f>G215/G219</f>
        <v>0.11899999999999999</v>
      </c>
      <c r="I219" s="258">
        <v>0</v>
      </c>
      <c r="J219" s="205">
        <f t="shared" si="55"/>
        <v>-990733.3</v>
      </c>
      <c r="K219" s="204">
        <f>G219/D219</f>
        <v>0.253</v>
      </c>
      <c r="L219" s="118">
        <f>L209</f>
        <v>27351.4</v>
      </c>
    </row>
    <row r="220" spans="1:12" ht="13.5" hidden="1" customHeight="1" x14ac:dyDescent="0.2">
      <c r="A220" s="16" t="s">
        <v>10</v>
      </c>
      <c r="B220" s="10" t="s">
        <v>9</v>
      </c>
      <c r="C220" s="135"/>
      <c r="D220" s="26"/>
      <c r="E220" s="26"/>
      <c r="F220" s="6"/>
      <c r="G220" s="6"/>
      <c r="H220" s="175"/>
      <c r="I220" s="259"/>
      <c r="J220" s="90"/>
      <c r="K220" s="89"/>
      <c r="L220" s="88"/>
    </row>
    <row r="221" spans="1:12" ht="27" hidden="1" customHeight="1" x14ac:dyDescent="0.2">
      <c r="A221" s="86"/>
      <c r="B221" s="87" t="s">
        <v>134</v>
      </c>
      <c r="C221" s="88">
        <f>C71+C155+C163+C178+C196</f>
        <v>97069.8</v>
      </c>
      <c r="D221" s="88">
        <f>D71+D155+D163+D178+D196</f>
        <v>97064</v>
      </c>
      <c r="E221" s="88"/>
      <c r="F221" s="88">
        <f>F71+F155+F163+F178+F196</f>
        <v>36324.300000000003</v>
      </c>
      <c r="G221" s="88">
        <f>G71+G155+G163+G178+G196</f>
        <v>43839.8</v>
      </c>
      <c r="H221" s="174">
        <f t="shared" ref="H221:H226" si="56">G221/$G$209</f>
        <v>0.13900000000000001</v>
      </c>
      <c r="I221" s="174"/>
      <c r="J221" s="95">
        <f t="shared" ref="J221:J226" si="57">G221-D221</f>
        <v>-53224.2</v>
      </c>
      <c r="K221" s="94">
        <f t="shared" ref="K221:K226" si="58">G221/D221</f>
        <v>0.45200000000000001</v>
      </c>
      <c r="L221" s="96">
        <f t="shared" ref="L221:L226" si="59">G221-F221</f>
        <v>7515.5</v>
      </c>
    </row>
    <row r="222" spans="1:12" ht="13.5" hidden="1" customHeight="1" x14ac:dyDescent="0.2">
      <c r="A222" s="86" t="s">
        <v>10</v>
      </c>
      <c r="B222" s="87" t="s">
        <v>133</v>
      </c>
      <c r="C222" s="88">
        <f>C71</f>
        <v>9745.4</v>
      </c>
      <c r="D222" s="88">
        <f>D71</f>
        <v>9743.1</v>
      </c>
      <c r="E222" s="88"/>
      <c r="F222" s="88">
        <f>F71</f>
        <v>4549.7</v>
      </c>
      <c r="G222" s="88">
        <f>G71</f>
        <v>5527.1</v>
      </c>
      <c r="H222" s="174">
        <f t="shared" si="56"/>
        <v>1.7999999999999999E-2</v>
      </c>
      <c r="I222" s="174"/>
      <c r="J222" s="95">
        <f t="shared" si="57"/>
        <v>-4216</v>
      </c>
      <c r="K222" s="94">
        <f t="shared" si="58"/>
        <v>0.56699999999999995</v>
      </c>
      <c r="L222" s="96">
        <f t="shared" si="59"/>
        <v>977.4</v>
      </c>
    </row>
    <row r="223" spans="1:12" ht="13.5" hidden="1" customHeight="1" x14ac:dyDescent="0.2">
      <c r="A223" s="86"/>
      <c r="B223" s="87" t="s">
        <v>162</v>
      </c>
      <c r="C223" s="88">
        <f>C196+C178+C163</f>
        <v>76129.8</v>
      </c>
      <c r="D223" s="88">
        <f>D196+D178+D163</f>
        <v>76126.3</v>
      </c>
      <c r="E223" s="88"/>
      <c r="F223" s="88">
        <f>F196+F178+F163</f>
        <v>26661.200000000001</v>
      </c>
      <c r="G223" s="88">
        <f>G196+G178+G163</f>
        <v>31986</v>
      </c>
      <c r="H223" s="174">
        <f t="shared" si="56"/>
        <v>0.10199999999999999</v>
      </c>
      <c r="I223" s="174"/>
      <c r="J223" s="95">
        <f t="shared" si="57"/>
        <v>-44140.3</v>
      </c>
      <c r="K223" s="94">
        <f t="shared" si="58"/>
        <v>0.42</v>
      </c>
      <c r="L223" s="96">
        <f t="shared" si="59"/>
        <v>5324.8</v>
      </c>
    </row>
    <row r="224" spans="1:12" ht="13.5" hidden="1" customHeight="1" x14ac:dyDescent="0.2">
      <c r="A224" s="86" t="s">
        <v>10</v>
      </c>
      <c r="B224" s="87" t="s">
        <v>107</v>
      </c>
      <c r="C224" s="88">
        <f>C72+C165+C180+C198</f>
        <v>8305.9</v>
      </c>
      <c r="D224" s="88">
        <f>D72+D165+D180+D198</f>
        <v>10079.6</v>
      </c>
      <c r="E224" s="88"/>
      <c r="F224" s="88">
        <f>F72+F165+F180+F198</f>
        <v>5576.8</v>
      </c>
      <c r="G224" s="88">
        <f>G72+G165+G180+G198</f>
        <v>5538</v>
      </c>
      <c r="H224" s="174">
        <f t="shared" si="56"/>
        <v>1.7999999999999999E-2</v>
      </c>
      <c r="I224" s="174"/>
      <c r="J224" s="95">
        <f t="shared" si="57"/>
        <v>-4541.6000000000004</v>
      </c>
      <c r="K224" s="94">
        <f t="shared" si="58"/>
        <v>0.54900000000000004</v>
      </c>
      <c r="L224" s="96">
        <f t="shared" si="59"/>
        <v>-38.799999999999997</v>
      </c>
    </row>
    <row r="225" spans="1:12" ht="13.5" hidden="1" customHeight="1" x14ac:dyDescent="0.2">
      <c r="A225" s="86" t="s">
        <v>10</v>
      </c>
      <c r="B225" s="91" t="s">
        <v>75</v>
      </c>
      <c r="C225" s="101"/>
      <c r="D225" s="118"/>
      <c r="E225" s="118"/>
      <c r="F225" s="118"/>
      <c r="G225" s="118"/>
      <c r="H225" s="174">
        <f t="shared" si="56"/>
        <v>0</v>
      </c>
      <c r="I225" s="174"/>
      <c r="J225" s="95">
        <f t="shared" si="57"/>
        <v>0</v>
      </c>
      <c r="K225" s="94" t="e">
        <f t="shared" si="58"/>
        <v>#DIV/0!</v>
      </c>
      <c r="L225" s="96">
        <f t="shared" si="59"/>
        <v>0</v>
      </c>
    </row>
    <row r="226" spans="1:12" ht="13.5" hidden="1" customHeight="1" x14ac:dyDescent="0.2">
      <c r="A226" s="86"/>
      <c r="B226" s="91" t="s">
        <v>113</v>
      </c>
      <c r="C226" s="88">
        <f>C73+C80+C111+C157+C171+C186+C204</f>
        <v>431602.8</v>
      </c>
      <c r="D226" s="88">
        <f>D73+D80+D111+D157+D171+D186+D204</f>
        <v>282872.09999999998</v>
      </c>
      <c r="E226" s="88"/>
      <c r="F226" s="88">
        <f>F73+F80+F111+F157+F171+F186+F204</f>
        <v>73475.199999999997</v>
      </c>
      <c r="G226" s="88">
        <f>G73+G80+G111+G157+G171+G186+G204</f>
        <v>198507.2</v>
      </c>
      <c r="H226" s="174">
        <f t="shared" si="56"/>
        <v>0.63100000000000001</v>
      </c>
      <c r="I226" s="174"/>
      <c r="J226" s="95">
        <f t="shared" si="57"/>
        <v>-84364.9</v>
      </c>
      <c r="K226" s="94">
        <f t="shared" si="58"/>
        <v>0.70199999999999996</v>
      </c>
      <c r="L226" s="96">
        <f t="shared" si="59"/>
        <v>125032</v>
      </c>
    </row>
    <row r="227" spans="1:12" x14ac:dyDescent="0.2">
      <c r="B227" s="103"/>
      <c r="C227" s="28"/>
      <c r="D227" s="29"/>
      <c r="E227" s="29"/>
      <c r="F227" s="29"/>
      <c r="G227" s="29"/>
      <c r="H227" s="31"/>
      <c r="I227" s="31"/>
      <c r="J227" s="32"/>
      <c r="K227" s="31"/>
      <c r="L227" s="29"/>
    </row>
    <row r="228" spans="1:12" x14ac:dyDescent="0.2">
      <c r="A228" s="63"/>
      <c r="D228" s="29"/>
      <c r="E228" s="29"/>
      <c r="H228" s="61" t="s">
        <v>10</v>
      </c>
      <c r="I228" s="61"/>
    </row>
    <row r="229" spans="1:12" x14ac:dyDescent="0.2">
      <c r="B229" s="70"/>
      <c r="C229" s="71"/>
      <c r="D229" s="72"/>
      <c r="E229" s="72"/>
      <c r="F229" s="36"/>
      <c r="G229" s="36"/>
      <c r="H229" s="73"/>
      <c r="I229" s="73"/>
      <c r="J229" s="73"/>
      <c r="K229" s="61" t="s">
        <v>10</v>
      </c>
      <c r="L229" s="2"/>
    </row>
    <row r="230" spans="1:12" x14ac:dyDescent="0.2">
      <c r="B230" s="74"/>
      <c r="C230" s="74"/>
      <c r="D230" s="72"/>
      <c r="E230" s="72"/>
      <c r="F230" s="73"/>
      <c r="G230" s="73"/>
      <c r="H230" s="73"/>
      <c r="I230" s="73"/>
      <c r="J230" s="75"/>
    </row>
    <row r="231" spans="1:12" x14ac:dyDescent="0.2">
      <c r="H231" s="61"/>
      <c r="I231" s="61"/>
    </row>
    <row r="232" spans="1:12" x14ac:dyDescent="0.2">
      <c r="H232" s="61"/>
      <c r="I232" s="61"/>
    </row>
    <row r="233" spans="1:12" x14ac:dyDescent="0.2">
      <c r="H233" s="61"/>
      <c r="I233" s="61"/>
    </row>
    <row r="234" spans="1:12" x14ac:dyDescent="0.2">
      <c r="H234" s="61"/>
      <c r="I234" s="61"/>
    </row>
    <row r="235" spans="1:12" x14ac:dyDescent="0.2">
      <c r="H235" s="61"/>
      <c r="I235" s="61"/>
    </row>
    <row r="236" spans="1:12" x14ac:dyDescent="0.2">
      <c r="H236" s="61"/>
      <c r="I236" s="61"/>
    </row>
    <row r="237" spans="1:12" x14ac:dyDescent="0.2">
      <c r="H237" s="61"/>
      <c r="I237" s="61"/>
    </row>
    <row r="238" spans="1:12" x14ac:dyDescent="0.2">
      <c r="H238" s="61"/>
      <c r="I238" s="61"/>
    </row>
    <row r="239" spans="1:12" x14ac:dyDescent="0.2">
      <c r="H239" s="61"/>
      <c r="I239" s="61"/>
    </row>
    <row r="240" spans="1:12" x14ac:dyDescent="0.2">
      <c r="H240" s="61"/>
      <c r="I240" s="61"/>
    </row>
    <row r="241" spans="8:9" x14ac:dyDescent="0.2">
      <c r="H241" s="61"/>
      <c r="I241" s="61"/>
    </row>
    <row r="242" spans="8:9" x14ac:dyDescent="0.2">
      <c r="H242" s="61"/>
      <c r="I242" s="61"/>
    </row>
    <row r="243" spans="8:9" x14ac:dyDescent="0.2">
      <c r="H243" s="61"/>
      <c r="I243" s="61"/>
    </row>
    <row r="244" spans="8:9" x14ac:dyDescent="0.2">
      <c r="H244" s="61"/>
      <c r="I244" s="61"/>
    </row>
    <row r="245" spans="8:9" x14ac:dyDescent="0.2">
      <c r="H245" s="61"/>
      <c r="I245" s="61"/>
    </row>
    <row r="246" spans="8:9" x14ac:dyDescent="0.2">
      <c r="H246" s="61"/>
      <c r="I246" s="61"/>
    </row>
    <row r="247" spans="8:9" x14ac:dyDescent="0.2">
      <c r="H247" s="61"/>
      <c r="I247" s="61"/>
    </row>
    <row r="248" spans="8:9" x14ac:dyDescent="0.2">
      <c r="H248" s="61"/>
      <c r="I248" s="61"/>
    </row>
    <row r="249" spans="8:9" x14ac:dyDescent="0.2">
      <c r="H249" s="61"/>
      <c r="I249" s="61"/>
    </row>
    <row r="250" spans="8:9" x14ac:dyDescent="0.2">
      <c r="H250" s="61"/>
      <c r="I250" s="61"/>
    </row>
    <row r="251" spans="8:9" x14ac:dyDescent="0.2">
      <c r="H251" s="61"/>
      <c r="I251" s="61"/>
    </row>
    <row r="252" spans="8:9" x14ac:dyDescent="0.2">
      <c r="H252" s="61"/>
      <c r="I252" s="61"/>
    </row>
    <row r="253" spans="8:9" x14ac:dyDescent="0.2">
      <c r="H253" s="61"/>
      <c r="I253" s="61"/>
    </row>
    <row r="254" spans="8:9" x14ac:dyDescent="0.2">
      <c r="H254" s="61"/>
      <c r="I254" s="61"/>
    </row>
    <row r="255" spans="8:9" x14ac:dyDescent="0.2">
      <c r="H255" s="61"/>
      <c r="I255" s="61"/>
    </row>
    <row r="256" spans="8:9" x14ac:dyDescent="0.2">
      <c r="H256" s="61"/>
      <c r="I256" s="61"/>
    </row>
    <row r="257" spans="8:9" x14ac:dyDescent="0.2">
      <c r="H257" s="61"/>
      <c r="I257" s="61"/>
    </row>
    <row r="258" spans="8:9" x14ac:dyDescent="0.2">
      <c r="H258" s="61"/>
      <c r="I258" s="61"/>
    </row>
    <row r="259" spans="8:9" x14ac:dyDescent="0.2">
      <c r="H259" s="61"/>
      <c r="I259" s="61"/>
    </row>
    <row r="260" spans="8:9" x14ac:dyDescent="0.2">
      <c r="H260" s="61"/>
      <c r="I260" s="61"/>
    </row>
    <row r="261" spans="8:9" x14ac:dyDescent="0.2">
      <c r="H261" s="61"/>
      <c r="I261" s="61"/>
    </row>
    <row r="262" spans="8:9" x14ac:dyDescent="0.2">
      <c r="H262" s="61"/>
      <c r="I262" s="61"/>
    </row>
    <row r="263" spans="8:9" x14ac:dyDescent="0.2">
      <c r="H263" s="61"/>
      <c r="I263" s="61"/>
    </row>
    <row r="264" spans="8:9" x14ac:dyDescent="0.2">
      <c r="H264" s="61"/>
      <c r="I264" s="61"/>
    </row>
    <row r="265" spans="8:9" x14ac:dyDescent="0.2">
      <c r="H265" s="61"/>
      <c r="I265" s="61"/>
    </row>
    <row r="266" spans="8:9" x14ac:dyDescent="0.2">
      <c r="H266" s="61"/>
      <c r="I266" s="61"/>
    </row>
    <row r="267" spans="8:9" x14ac:dyDescent="0.2">
      <c r="H267" s="61"/>
      <c r="I267" s="61"/>
    </row>
    <row r="268" spans="8:9" x14ac:dyDescent="0.2">
      <c r="H268" s="61"/>
      <c r="I268" s="61"/>
    </row>
    <row r="269" spans="8:9" x14ac:dyDescent="0.2">
      <c r="H269" s="61"/>
      <c r="I269" s="61"/>
    </row>
    <row r="270" spans="8:9" x14ac:dyDescent="0.2">
      <c r="H270" s="61"/>
      <c r="I270" s="61"/>
    </row>
    <row r="271" spans="8:9" x14ac:dyDescent="0.2">
      <c r="H271" s="61"/>
      <c r="I271" s="61"/>
    </row>
    <row r="272" spans="8:9" x14ac:dyDescent="0.2">
      <c r="H272" s="61"/>
      <c r="I272" s="61"/>
    </row>
    <row r="273" spans="8:9" x14ac:dyDescent="0.2">
      <c r="H273" s="61"/>
      <c r="I273" s="61"/>
    </row>
    <row r="274" spans="8:9" x14ac:dyDescent="0.2">
      <c r="H274" s="61"/>
      <c r="I274" s="61"/>
    </row>
    <row r="275" spans="8:9" x14ac:dyDescent="0.2">
      <c r="H275" s="61"/>
      <c r="I275" s="61"/>
    </row>
    <row r="276" spans="8:9" x14ac:dyDescent="0.2">
      <c r="H276" s="61"/>
      <c r="I276" s="61"/>
    </row>
    <row r="277" spans="8:9" x14ac:dyDescent="0.2">
      <c r="H277" s="61"/>
      <c r="I277" s="61"/>
    </row>
    <row r="278" spans="8:9" x14ac:dyDescent="0.2">
      <c r="H278" s="61"/>
      <c r="I278" s="61"/>
    </row>
    <row r="279" spans="8:9" x14ac:dyDescent="0.2">
      <c r="H279" s="61"/>
      <c r="I279" s="61"/>
    </row>
    <row r="280" spans="8:9" x14ac:dyDescent="0.2">
      <c r="H280" s="61"/>
      <c r="I280" s="61"/>
    </row>
    <row r="281" spans="8:9" x14ac:dyDescent="0.2">
      <c r="H281" s="61"/>
      <c r="I281" s="61"/>
    </row>
    <row r="282" spans="8:9" x14ac:dyDescent="0.2">
      <c r="H282" s="61"/>
      <c r="I282" s="61"/>
    </row>
    <row r="283" spans="8:9" x14ac:dyDescent="0.2">
      <c r="H283" s="61"/>
      <c r="I283" s="61"/>
    </row>
    <row r="284" spans="8:9" x14ac:dyDescent="0.2">
      <c r="H284" s="61"/>
      <c r="I284" s="61"/>
    </row>
    <row r="285" spans="8:9" x14ac:dyDescent="0.2">
      <c r="H285" s="61"/>
      <c r="I285" s="61"/>
    </row>
    <row r="286" spans="8:9" x14ac:dyDescent="0.2">
      <c r="H286" s="61"/>
      <c r="I286" s="61"/>
    </row>
    <row r="287" spans="8:9" x14ac:dyDescent="0.2">
      <c r="H287" s="61"/>
      <c r="I287" s="61"/>
    </row>
    <row r="288" spans="8:9" x14ac:dyDescent="0.2">
      <c r="H288" s="61"/>
      <c r="I288" s="61"/>
    </row>
    <row r="289" spans="8:9" x14ac:dyDescent="0.2">
      <c r="H289" s="61"/>
      <c r="I289" s="61"/>
    </row>
    <row r="290" spans="8:9" x14ac:dyDescent="0.2">
      <c r="H290" s="61"/>
      <c r="I290" s="61"/>
    </row>
    <row r="291" spans="8:9" x14ac:dyDescent="0.2">
      <c r="H291" s="61"/>
      <c r="I291" s="61"/>
    </row>
    <row r="292" spans="8:9" x14ac:dyDescent="0.2">
      <c r="H292" s="61"/>
      <c r="I292" s="61"/>
    </row>
    <row r="293" spans="8:9" x14ac:dyDescent="0.2">
      <c r="H293" s="61"/>
      <c r="I293" s="61"/>
    </row>
    <row r="294" spans="8:9" x14ac:dyDescent="0.2">
      <c r="H294" s="61"/>
      <c r="I294" s="61"/>
    </row>
    <row r="295" spans="8:9" x14ac:dyDescent="0.2">
      <c r="H295" s="61"/>
      <c r="I295" s="61"/>
    </row>
    <row r="296" spans="8:9" x14ac:dyDescent="0.2">
      <c r="H296" s="61"/>
      <c r="I296" s="61"/>
    </row>
    <row r="297" spans="8:9" x14ac:dyDescent="0.2">
      <c r="H297" s="61"/>
      <c r="I297" s="61"/>
    </row>
    <row r="298" spans="8:9" x14ac:dyDescent="0.2">
      <c r="H298" s="61"/>
      <c r="I298" s="61"/>
    </row>
    <row r="299" spans="8:9" x14ac:dyDescent="0.2">
      <c r="H299" s="61"/>
      <c r="I299" s="61"/>
    </row>
    <row r="300" spans="8:9" x14ac:dyDescent="0.2">
      <c r="H300" s="61"/>
      <c r="I300" s="61"/>
    </row>
    <row r="301" spans="8:9" x14ac:dyDescent="0.2">
      <c r="H301" s="61"/>
      <c r="I301" s="61"/>
    </row>
    <row r="302" spans="8:9" x14ac:dyDescent="0.2">
      <c r="H302" s="61"/>
      <c r="I302" s="61"/>
    </row>
    <row r="303" spans="8:9" x14ac:dyDescent="0.2">
      <c r="H303" s="61"/>
      <c r="I303" s="61"/>
    </row>
    <row r="304" spans="8:9" x14ac:dyDescent="0.2">
      <c r="H304" s="61"/>
      <c r="I304" s="61"/>
    </row>
    <row r="305" spans="8:9" x14ac:dyDescent="0.2">
      <c r="H305" s="61"/>
      <c r="I305" s="61"/>
    </row>
    <row r="306" spans="8:9" x14ac:dyDescent="0.2">
      <c r="H306" s="61"/>
      <c r="I306" s="61"/>
    </row>
    <row r="307" spans="8:9" x14ac:dyDescent="0.2">
      <c r="H307" s="61"/>
      <c r="I307" s="61"/>
    </row>
    <row r="308" spans="8:9" x14ac:dyDescent="0.2">
      <c r="H308" s="61"/>
      <c r="I308" s="61"/>
    </row>
    <row r="309" spans="8:9" x14ac:dyDescent="0.2">
      <c r="H309" s="61"/>
      <c r="I309" s="61"/>
    </row>
    <row r="310" spans="8:9" x14ac:dyDescent="0.2">
      <c r="H310" s="61"/>
      <c r="I310" s="61"/>
    </row>
    <row r="311" spans="8:9" x14ac:dyDescent="0.2">
      <c r="H311" s="61"/>
      <c r="I311" s="61"/>
    </row>
    <row r="312" spans="8:9" x14ac:dyDescent="0.2">
      <c r="H312" s="61"/>
      <c r="I312" s="61"/>
    </row>
    <row r="313" spans="8:9" x14ac:dyDescent="0.2">
      <c r="H313" s="61"/>
      <c r="I313" s="61"/>
    </row>
    <row r="314" spans="8:9" x14ac:dyDescent="0.2">
      <c r="H314" s="61"/>
      <c r="I314" s="61"/>
    </row>
    <row r="315" spans="8:9" x14ac:dyDescent="0.2">
      <c r="H315" s="61"/>
      <c r="I315" s="61"/>
    </row>
    <row r="316" spans="8:9" x14ac:dyDescent="0.2">
      <c r="H316" s="61"/>
      <c r="I316" s="61"/>
    </row>
    <row r="317" spans="8:9" x14ac:dyDescent="0.2">
      <c r="H317" s="61"/>
      <c r="I317" s="61"/>
    </row>
    <row r="318" spans="8:9" x14ac:dyDescent="0.2">
      <c r="H318" s="61"/>
      <c r="I318" s="61"/>
    </row>
    <row r="319" spans="8:9" x14ac:dyDescent="0.2">
      <c r="H319" s="61"/>
      <c r="I319" s="61"/>
    </row>
    <row r="320" spans="8:9" x14ac:dyDescent="0.2">
      <c r="H320" s="61"/>
      <c r="I320" s="61"/>
    </row>
    <row r="321" spans="8:9" x14ac:dyDescent="0.2">
      <c r="H321" s="61"/>
      <c r="I321" s="61"/>
    </row>
    <row r="322" spans="8:9" x14ac:dyDescent="0.2">
      <c r="H322" s="61"/>
      <c r="I322" s="61"/>
    </row>
    <row r="323" spans="8:9" x14ac:dyDescent="0.2">
      <c r="H323" s="61"/>
      <c r="I323" s="61"/>
    </row>
    <row r="324" spans="8:9" x14ac:dyDescent="0.2">
      <c r="H324" s="61"/>
      <c r="I324" s="61"/>
    </row>
    <row r="325" spans="8:9" x14ac:dyDescent="0.2">
      <c r="H325" s="61"/>
      <c r="I325" s="61"/>
    </row>
    <row r="326" spans="8:9" x14ac:dyDescent="0.2">
      <c r="H326" s="61"/>
      <c r="I326" s="61"/>
    </row>
    <row r="327" spans="8:9" x14ac:dyDescent="0.2">
      <c r="H327" s="61"/>
      <c r="I327" s="61"/>
    </row>
    <row r="328" spans="8:9" x14ac:dyDescent="0.2">
      <c r="H328" s="61"/>
      <c r="I328" s="61"/>
    </row>
    <row r="329" spans="8:9" x14ac:dyDescent="0.2">
      <c r="H329" s="61"/>
      <c r="I329" s="61"/>
    </row>
    <row r="330" spans="8:9" x14ac:dyDescent="0.2">
      <c r="H330" s="61"/>
      <c r="I330" s="61"/>
    </row>
    <row r="331" spans="8:9" x14ac:dyDescent="0.2">
      <c r="H331" s="61"/>
      <c r="I331" s="61"/>
    </row>
    <row r="332" spans="8:9" x14ac:dyDescent="0.2">
      <c r="H332" s="61"/>
      <c r="I332" s="61"/>
    </row>
    <row r="333" spans="8:9" x14ac:dyDescent="0.2">
      <c r="H333" s="61"/>
      <c r="I333" s="61"/>
    </row>
    <row r="334" spans="8:9" x14ac:dyDescent="0.2">
      <c r="H334" s="61"/>
      <c r="I334" s="61"/>
    </row>
    <row r="335" spans="8:9" x14ac:dyDescent="0.2">
      <c r="H335" s="61"/>
      <c r="I335" s="61"/>
    </row>
    <row r="336" spans="8:9" x14ac:dyDescent="0.2">
      <c r="H336" s="61"/>
      <c r="I336" s="61"/>
    </row>
    <row r="337" spans="8:9" x14ac:dyDescent="0.2">
      <c r="H337" s="61"/>
      <c r="I337" s="61"/>
    </row>
    <row r="338" spans="8:9" x14ac:dyDescent="0.2">
      <c r="H338" s="61"/>
      <c r="I338" s="61"/>
    </row>
    <row r="339" spans="8:9" x14ac:dyDescent="0.2">
      <c r="H339" s="61"/>
      <c r="I339" s="61"/>
    </row>
    <row r="340" spans="8:9" x14ac:dyDescent="0.2">
      <c r="H340" s="61"/>
      <c r="I340" s="61"/>
    </row>
    <row r="341" spans="8:9" x14ac:dyDescent="0.2">
      <c r="H341" s="61"/>
      <c r="I341" s="61"/>
    </row>
    <row r="342" spans="8:9" x14ac:dyDescent="0.2">
      <c r="H342" s="61"/>
      <c r="I342" s="61"/>
    </row>
    <row r="343" spans="8:9" x14ac:dyDescent="0.2">
      <c r="H343" s="61"/>
      <c r="I343" s="61"/>
    </row>
    <row r="344" spans="8:9" x14ac:dyDescent="0.2">
      <c r="H344" s="61"/>
      <c r="I344" s="61"/>
    </row>
    <row r="345" spans="8:9" x14ac:dyDescent="0.2">
      <c r="H345" s="61"/>
      <c r="I345" s="61"/>
    </row>
    <row r="346" spans="8:9" x14ac:dyDescent="0.2">
      <c r="H346" s="61"/>
      <c r="I346" s="61"/>
    </row>
    <row r="347" spans="8:9" x14ac:dyDescent="0.2">
      <c r="H347" s="61"/>
      <c r="I347" s="61"/>
    </row>
    <row r="348" spans="8:9" x14ac:dyDescent="0.2">
      <c r="H348" s="61"/>
      <c r="I348" s="61"/>
    </row>
    <row r="349" spans="8:9" x14ac:dyDescent="0.2">
      <c r="H349" s="61"/>
      <c r="I349" s="61"/>
    </row>
    <row r="350" spans="8:9" x14ac:dyDescent="0.2">
      <c r="H350" s="61"/>
      <c r="I350" s="61"/>
    </row>
    <row r="351" spans="8:9" x14ac:dyDescent="0.2">
      <c r="H351" s="61"/>
      <c r="I351" s="61"/>
    </row>
    <row r="352" spans="8:9" x14ac:dyDescent="0.2">
      <c r="H352" s="61"/>
      <c r="I352" s="61"/>
    </row>
    <row r="353" spans="8:9" x14ac:dyDescent="0.2">
      <c r="H353" s="61"/>
      <c r="I353" s="61"/>
    </row>
    <row r="354" spans="8:9" x14ac:dyDescent="0.2">
      <c r="H354" s="61"/>
      <c r="I354" s="61"/>
    </row>
    <row r="355" spans="8:9" x14ac:dyDescent="0.2">
      <c r="H355" s="61"/>
      <c r="I355" s="61"/>
    </row>
    <row r="356" spans="8:9" x14ac:dyDescent="0.2">
      <c r="H356" s="61"/>
      <c r="I356" s="61"/>
    </row>
    <row r="357" spans="8:9" x14ac:dyDescent="0.2">
      <c r="H357" s="61"/>
      <c r="I357" s="61"/>
    </row>
    <row r="358" spans="8:9" x14ac:dyDescent="0.2">
      <c r="H358" s="61"/>
      <c r="I358" s="61"/>
    </row>
    <row r="359" spans="8:9" x14ac:dyDescent="0.2">
      <c r="H359" s="61"/>
      <c r="I359" s="61"/>
    </row>
    <row r="360" spans="8:9" x14ac:dyDescent="0.2">
      <c r="H360" s="61"/>
      <c r="I360" s="61"/>
    </row>
    <row r="361" spans="8:9" x14ac:dyDescent="0.2">
      <c r="H361" s="61"/>
      <c r="I361" s="61"/>
    </row>
    <row r="362" spans="8:9" x14ac:dyDescent="0.2">
      <c r="H362" s="61"/>
      <c r="I362" s="61"/>
    </row>
    <row r="363" spans="8:9" x14ac:dyDescent="0.2">
      <c r="H363" s="61"/>
      <c r="I363" s="61"/>
    </row>
    <row r="364" spans="8:9" x14ac:dyDescent="0.2">
      <c r="H364" s="61"/>
      <c r="I364" s="61"/>
    </row>
    <row r="365" spans="8:9" x14ac:dyDescent="0.2">
      <c r="H365" s="61"/>
      <c r="I365" s="61"/>
    </row>
    <row r="366" spans="8:9" x14ac:dyDescent="0.2">
      <c r="H366" s="61"/>
      <c r="I366" s="61"/>
    </row>
    <row r="367" spans="8:9" x14ac:dyDescent="0.2">
      <c r="H367" s="61"/>
      <c r="I367" s="61"/>
    </row>
    <row r="368" spans="8:9" x14ac:dyDescent="0.2">
      <c r="H368" s="61"/>
      <c r="I368" s="61"/>
    </row>
    <row r="369" spans="8:9" x14ac:dyDescent="0.2">
      <c r="H369" s="61"/>
      <c r="I369" s="61"/>
    </row>
    <row r="370" spans="8:9" x14ac:dyDescent="0.2">
      <c r="H370" s="61"/>
      <c r="I370" s="61"/>
    </row>
    <row r="371" spans="8:9" x14ac:dyDescent="0.2">
      <c r="H371" s="61"/>
      <c r="I371" s="61"/>
    </row>
    <row r="372" spans="8:9" x14ac:dyDescent="0.2">
      <c r="H372" s="61"/>
      <c r="I372" s="61"/>
    </row>
    <row r="373" spans="8:9" x14ac:dyDescent="0.2">
      <c r="H373" s="61"/>
      <c r="I373" s="61"/>
    </row>
    <row r="374" spans="8:9" x14ac:dyDescent="0.2">
      <c r="H374" s="61"/>
      <c r="I374" s="61"/>
    </row>
    <row r="375" spans="8:9" x14ac:dyDescent="0.2">
      <c r="H375" s="61"/>
      <c r="I375" s="61"/>
    </row>
    <row r="376" spans="8:9" x14ac:dyDescent="0.2">
      <c r="H376" s="61"/>
      <c r="I376" s="61"/>
    </row>
    <row r="377" spans="8:9" x14ac:dyDescent="0.2">
      <c r="H377" s="61"/>
      <c r="I377" s="61"/>
    </row>
    <row r="378" spans="8:9" x14ac:dyDescent="0.2">
      <c r="H378" s="61"/>
      <c r="I378" s="61"/>
    </row>
    <row r="379" spans="8:9" x14ac:dyDescent="0.2">
      <c r="H379" s="61"/>
      <c r="I379" s="61"/>
    </row>
    <row r="380" spans="8:9" x14ac:dyDescent="0.2">
      <c r="H380" s="61"/>
      <c r="I380" s="61"/>
    </row>
    <row r="381" spans="8:9" x14ac:dyDescent="0.2">
      <c r="H381" s="61"/>
      <c r="I381" s="61"/>
    </row>
    <row r="382" spans="8:9" x14ac:dyDescent="0.2">
      <c r="H382" s="61"/>
      <c r="I382" s="61"/>
    </row>
    <row r="383" spans="8:9" x14ac:dyDescent="0.2">
      <c r="H383" s="61"/>
      <c r="I383" s="61"/>
    </row>
    <row r="384" spans="8:9" x14ac:dyDescent="0.2">
      <c r="H384" s="61"/>
      <c r="I384" s="61"/>
    </row>
    <row r="385" spans="8:9" x14ac:dyDescent="0.2">
      <c r="H385" s="61"/>
      <c r="I385" s="61"/>
    </row>
    <row r="386" spans="8:9" x14ac:dyDescent="0.2">
      <c r="H386" s="61"/>
      <c r="I386" s="61"/>
    </row>
    <row r="387" spans="8:9" x14ac:dyDescent="0.2">
      <c r="H387" s="61"/>
      <c r="I387" s="61"/>
    </row>
    <row r="388" spans="8:9" x14ac:dyDescent="0.2">
      <c r="H388" s="61"/>
      <c r="I388" s="61"/>
    </row>
    <row r="389" spans="8:9" x14ac:dyDescent="0.2">
      <c r="H389" s="61"/>
      <c r="I389" s="61"/>
    </row>
    <row r="390" spans="8:9" x14ac:dyDescent="0.2">
      <c r="H390" s="61"/>
      <c r="I390" s="61"/>
    </row>
    <row r="391" spans="8:9" x14ac:dyDescent="0.2">
      <c r="H391" s="61"/>
      <c r="I391" s="61"/>
    </row>
    <row r="392" spans="8:9" x14ac:dyDescent="0.2">
      <c r="H392" s="61"/>
      <c r="I392" s="61"/>
    </row>
    <row r="393" spans="8:9" x14ac:dyDescent="0.2">
      <c r="H393" s="61"/>
      <c r="I393" s="61"/>
    </row>
    <row r="394" spans="8:9" x14ac:dyDescent="0.2">
      <c r="H394" s="61"/>
      <c r="I394" s="61"/>
    </row>
    <row r="395" spans="8:9" x14ac:dyDescent="0.2">
      <c r="H395" s="61"/>
      <c r="I395" s="61"/>
    </row>
    <row r="396" spans="8:9" x14ac:dyDescent="0.2">
      <c r="H396" s="61"/>
      <c r="I396" s="61"/>
    </row>
    <row r="397" spans="8:9" x14ac:dyDescent="0.2">
      <c r="H397" s="61"/>
      <c r="I397" s="61"/>
    </row>
    <row r="398" spans="8:9" x14ac:dyDescent="0.2">
      <c r="H398" s="61"/>
      <c r="I398" s="61"/>
    </row>
    <row r="399" spans="8:9" x14ac:dyDescent="0.2">
      <c r="H399" s="61"/>
      <c r="I399" s="61"/>
    </row>
    <row r="400" spans="8:9" x14ac:dyDescent="0.2">
      <c r="H400" s="61"/>
      <c r="I400" s="61"/>
    </row>
    <row r="401" spans="8:9" x14ac:dyDescent="0.2">
      <c r="H401" s="61"/>
      <c r="I401" s="61"/>
    </row>
    <row r="402" spans="8:9" x14ac:dyDescent="0.2">
      <c r="H402" s="61"/>
      <c r="I402" s="61"/>
    </row>
    <row r="403" spans="8:9" x14ac:dyDescent="0.2">
      <c r="H403" s="61"/>
      <c r="I403" s="61"/>
    </row>
    <row r="404" spans="8:9" x14ac:dyDescent="0.2">
      <c r="H404" s="61"/>
      <c r="I404" s="61"/>
    </row>
    <row r="405" spans="8:9" x14ac:dyDescent="0.2">
      <c r="H405" s="61"/>
      <c r="I405" s="61"/>
    </row>
    <row r="406" spans="8:9" x14ac:dyDescent="0.2">
      <c r="H406" s="61"/>
      <c r="I406" s="61"/>
    </row>
    <row r="407" spans="8:9" x14ac:dyDescent="0.2">
      <c r="H407" s="61"/>
      <c r="I407" s="61"/>
    </row>
    <row r="408" spans="8:9" x14ac:dyDescent="0.2">
      <c r="H408" s="61"/>
      <c r="I408" s="61"/>
    </row>
    <row r="409" spans="8:9" x14ac:dyDescent="0.2">
      <c r="H409" s="61"/>
      <c r="I409" s="61"/>
    </row>
    <row r="410" spans="8:9" x14ac:dyDescent="0.2">
      <c r="H410" s="61"/>
      <c r="I410" s="61"/>
    </row>
    <row r="411" spans="8:9" x14ac:dyDescent="0.2">
      <c r="H411" s="61"/>
      <c r="I411" s="61"/>
    </row>
    <row r="412" spans="8:9" x14ac:dyDescent="0.2">
      <c r="H412" s="61"/>
      <c r="I412" s="61"/>
    </row>
    <row r="413" spans="8:9" x14ac:dyDescent="0.2">
      <c r="H413" s="61"/>
      <c r="I413" s="61"/>
    </row>
    <row r="414" spans="8:9" x14ac:dyDescent="0.2">
      <c r="H414" s="61"/>
      <c r="I414" s="61"/>
    </row>
    <row r="415" spans="8:9" x14ac:dyDescent="0.2">
      <c r="H415" s="61"/>
      <c r="I415" s="61"/>
    </row>
    <row r="416" spans="8:9" x14ac:dyDescent="0.2">
      <c r="H416" s="61"/>
      <c r="I416" s="61"/>
    </row>
    <row r="417" spans="8:9" x14ac:dyDescent="0.2">
      <c r="H417" s="61"/>
      <c r="I417" s="61"/>
    </row>
    <row r="418" spans="8:9" x14ac:dyDescent="0.2">
      <c r="H418" s="61"/>
      <c r="I418" s="61"/>
    </row>
    <row r="419" spans="8:9" x14ac:dyDescent="0.2">
      <c r="H419" s="61"/>
      <c r="I419" s="61"/>
    </row>
    <row r="420" spans="8:9" x14ac:dyDescent="0.2">
      <c r="H420" s="61"/>
      <c r="I420" s="61"/>
    </row>
    <row r="421" spans="8:9" x14ac:dyDescent="0.2">
      <c r="H421" s="61"/>
      <c r="I421" s="61"/>
    </row>
    <row r="422" spans="8:9" x14ac:dyDescent="0.2">
      <c r="H422" s="61"/>
      <c r="I422" s="61"/>
    </row>
    <row r="423" spans="8:9" x14ac:dyDescent="0.2">
      <c r="H423" s="61"/>
      <c r="I423" s="61"/>
    </row>
    <row r="424" spans="8:9" x14ac:dyDescent="0.2">
      <c r="H424" s="61"/>
      <c r="I424" s="61"/>
    </row>
    <row r="425" spans="8:9" x14ac:dyDescent="0.2">
      <c r="H425" s="61"/>
      <c r="I425" s="61"/>
    </row>
    <row r="426" spans="8:9" x14ac:dyDescent="0.2">
      <c r="H426" s="61"/>
      <c r="I426" s="61"/>
    </row>
    <row r="427" spans="8:9" x14ac:dyDescent="0.2">
      <c r="H427" s="61"/>
      <c r="I427" s="61"/>
    </row>
    <row r="428" spans="8:9" x14ac:dyDescent="0.2">
      <c r="H428" s="61"/>
      <c r="I428" s="61"/>
    </row>
    <row r="429" spans="8:9" x14ac:dyDescent="0.2">
      <c r="H429" s="61"/>
      <c r="I429" s="61"/>
    </row>
    <row r="430" spans="8:9" x14ac:dyDescent="0.2">
      <c r="H430" s="61"/>
      <c r="I430" s="61"/>
    </row>
    <row r="431" spans="8:9" x14ac:dyDescent="0.2">
      <c r="H431" s="61"/>
      <c r="I431" s="61"/>
    </row>
    <row r="432" spans="8:9" x14ac:dyDescent="0.2">
      <c r="H432" s="61"/>
      <c r="I432" s="61"/>
    </row>
    <row r="433" spans="8:9" x14ac:dyDescent="0.2">
      <c r="H433" s="61"/>
      <c r="I433" s="61"/>
    </row>
    <row r="434" spans="8:9" x14ac:dyDescent="0.2">
      <c r="H434" s="61"/>
      <c r="I434" s="61"/>
    </row>
    <row r="435" spans="8:9" x14ac:dyDescent="0.2">
      <c r="H435" s="61"/>
      <c r="I435" s="61"/>
    </row>
    <row r="436" spans="8:9" x14ac:dyDescent="0.2">
      <c r="H436" s="61"/>
      <c r="I436" s="61"/>
    </row>
    <row r="437" spans="8:9" x14ac:dyDescent="0.2">
      <c r="H437" s="61"/>
      <c r="I437" s="61"/>
    </row>
    <row r="438" spans="8:9" x14ac:dyDescent="0.2">
      <c r="H438" s="61"/>
      <c r="I438" s="61"/>
    </row>
    <row r="439" spans="8:9" x14ac:dyDescent="0.2">
      <c r="H439" s="61"/>
      <c r="I439" s="61"/>
    </row>
    <row r="440" spans="8:9" x14ac:dyDescent="0.2">
      <c r="H440" s="61"/>
      <c r="I440" s="61"/>
    </row>
    <row r="441" spans="8:9" x14ac:dyDescent="0.2">
      <c r="H441" s="61"/>
      <c r="I441" s="61"/>
    </row>
    <row r="442" spans="8:9" x14ac:dyDescent="0.2">
      <c r="H442" s="61"/>
      <c r="I442" s="61"/>
    </row>
    <row r="443" spans="8:9" x14ac:dyDescent="0.2">
      <c r="H443" s="61"/>
      <c r="I443" s="61"/>
    </row>
    <row r="444" spans="8:9" x14ac:dyDescent="0.2">
      <c r="H444" s="61"/>
      <c r="I444" s="61"/>
    </row>
    <row r="445" spans="8:9" x14ac:dyDescent="0.2">
      <c r="H445" s="61"/>
      <c r="I445" s="61"/>
    </row>
    <row r="446" spans="8:9" x14ac:dyDescent="0.2">
      <c r="H446" s="61"/>
      <c r="I446" s="61"/>
    </row>
    <row r="447" spans="8:9" x14ac:dyDescent="0.2">
      <c r="H447" s="61"/>
      <c r="I447" s="61"/>
    </row>
    <row r="448" spans="8:9" x14ac:dyDescent="0.2">
      <c r="H448" s="61"/>
      <c r="I448" s="61"/>
    </row>
    <row r="449" spans="8:9" x14ac:dyDescent="0.2">
      <c r="H449" s="61"/>
      <c r="I449" s="61"/>
    </row>
    <row r="450" spans="8:9" x14ac:dyDescent="0.2">
      <c r="H450" s="61"/>
      <c r="I450" s="61"/>
    </row>
    <row r="451" spans="8:9" x14ac:dyDescent="0.2">
      <c r="H451" s="61"/>
      <c r="I451" s="61"/>
    </row>
    <row r="452" spans="8:9" x14ac:dyDescent="0.2">
      <c r="H452" s="61"/>
      <c r="I452" s="61"/>
    </row>
    <row r="453" spans="8:9" x14ac:dyDescent="0.2">
      <c r="H453" s="61"/>
      <c r="I453" s="61"/>
    </row>
    <row r="454" spans="8:9" x14ac:dyDescent="0.2">
      <c r="H454" s="61"/>
      <c r="I454" s="61"/>
    </row>
    <row r="455" spans="8:9" x14ac:dyDescent="0.2">
      <c r="H455" s="61"/>
      <c r="I455" s="61"/>
    </row>
    <row r="456" spans="8:9" x14ac:dyDescent="0.2">
      <c r="H456" s="61"/>
      <c r="I456" s="61"/>
    </row>
    <row r="457" spans="8:9" x14ac:dyDescent="0.2">
      <c r="H457" s="61"/>
      <c r="I457" s="61"/>
    </row>
    <row r="458" spans="8:9" x14ac:dyDescent="0.2">
      <c r="H458" s="61"/>
      <c r="I458" s="61"/>
    </row>
    <row r="459" spans="8:9" x14ac:dyDescent="0.2">
      <c r="H459" s="61"/>
      <c r="I459" s="61"/>
    </row>
    <row r="460" spans="8:9" x14ac:dyDescent="0.2">
      <c r="H460" s="61"/>
      <c r="I460" s="61"/>
    </row>
    <row r="461" spans="8:9" x14ac:dyDescent="0.2">
      <c r="H461" s="61"/>
      <c r="I461" s="61"/>
    </row>
    <row r="462" spans="8:9" x14ac:dyDescent="0.2">
      <c r="H462" s="61"/>
      <c r="I462" s="61"/>
    </row>
    <row r="463" spans="8:9" x14ac:dyDescent="0.2">
      <c r="H463" s="61"/>
      <c r="I463" s="61"/>
    </row>
    <row r="464" spans="8:9" x14ac:dyDescent="0.2">
      <c r="H464" s="61"/>
      <c r="I464" s="61"/>
    </row>
    <row r="465" spans="8:9" x14ac:dyDescent="0.2">
      <c r="H465" s="61"/>
      <c r="I465" s="61"/>
    </row>
    <row r="466" spans="8:9" x14ac:dyDescent="0.2">
      <c r="H466" s="61"/>
      <c r="I466" s="61"/>
    </row>
    <row r="467" spans="8:9" x14ac:dyDescent="0.2">
      <c r="H467" s="61"/>
      <c r="I467" s="61"/>
    </row>
    <row r="468" spans="8:9" x14ac:dyDescent="0.2">
      <c r="H468" s="61"/>
      <c r="I468" s="61"/>
    </row>
    <row r="469" spans="8:9" x14ac:dyDescent="0.2">
      <c r="H469" s="61"/>
      <c r="I469" s="61"/>
    </row>
    <row r="470" spans="8:9" x14ac:dyDescent="0.2">
      <c r="H470" s="61"/>
      <c r="I470" s="61"/>
    </row>
    <row r="471" spans="8:9" x14ac:dyDescent="0.2">
      <c r="H471" s="61"/>
      <c r="I471" s="61"/>
    </row>
    <row r="472" spans="8:9" x14ac:dyDescent="0.2">
      <c r="H472" s="61"/>
      <c r="I472" s="61"/>
    </row>
    <row r="473" spans="8:9" x14ac:dyDescent="0.2">
      <c r="H473" s="61"/>
      <c r="I473" s="61"/>
    </row>
    <row r="474" spans="8:9" x14ac:dyDescent="0.2">
      <c r="H474" s="61"/>
      <c r="I474" s="61"/>
    </row>
    <row r="475" spans="8:9" x14ac:dyDescent="0.2">
      <c r="H475" s="61"/>
      <c r="I475" s="61"/>
    </row>
    <row r="476" spans="8:9" x14ac:dyDescent="0.2">
      <c r="H476" s="61"/>
      <c r="I476" s="61"/>
    </row>
    <row r="477" spans="8:9" x14ac:dyDescent="0.2">
      <c r="H477" s="61"/>
      <c r="I477" s="61"/>
    </row>
    <row r="478" spans="8:9" x14ac:dyDescent="0.2">
      <c r="H478" s="61"/>
      <c r="I478" s="61"/>
    </row>
    <row r="479" spans="8:9" x14ac:dyDescent="0.2">
      <c r="H479" s="61"/>
      <c r="I479" s="61"/>
    </row>
  </sheetData>
  <customSheetViews>
    <customSheetView guid="{5470FB45-3E1B-4EAD-922B-BC6978B055FF}" fitToPage="1" printArea="1" hiddenRows="1" showRuler="0">
      <pane ySplit="5" topLeftCell="A35" activePane="bottomLeft" state="frozenSplit"/>
      <selection pane="bottomLeft" activeCell="H41" sqref="H41"/>
      <pageMargins left="0.25" right="0.25" top="0.75" bottom="0.75" header="0.3" footer="0.3"/>
      <pageSetup paperSize="9" scale="59" fitToHeight="0" orientation="portrait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C520A02-E04D-4239-829B-D09BBD6B73A5}" fitToPage="1" printArea="1" hiddenRows="1" showRuler="0">
      <pane ySplit="5" topLeftCell="A134" activePane="bottomLeft" state="frozenSplit"/>
      <selection pane="bottomLeft" activeCell="E142" sqref="E142"/>
      <pageMargins left="0.25" right="0.25" top="0.75" bottom="0.75" header="0.3" footer="0.3"/>
      <pageSetup paperSize="9" scale="59" fitToHeight="0" orientation="portrait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24A27F03-1973-491C-B5BB-96E92A647E6D}" fitToPage="1" printArea="1" hiddenRows="1" showRuler="0">
      <pane ySplit="5" topLeftCell="A155" activePane="bottomLeft" state="frozenSplit"/>
      <selection pane="bottomLeft" activeCell="B205" sqref="B205"/>
      <pageMargins left="0.25" right="0.25" top="0.75" bottom="0.75" header="0.3" footer="0.3"/>
      <pageSetup paperSize="9" scale="59" fitToHeight="0" orientation="portrait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9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0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1"/>
      <headerFooter alignWithMargins="0">
        <oddFooter>&amp;R&amp;"Arial Narrow,обычный"&amp;8Лист &amp;P из &amp;N</oddFooter>
      </headerFooter>
    </customSheetView>
  </customSheetViews>
  <mergeCells count="12">
    <mergeCell ref="H211:H212"/>
    <mergeCell ref="J211:J212"/>
    <mergeCell ref="K211:K212"/>
    <mergeCell ref="H1:L1"/>
    <mergeCell ref="L211:L212"/>
    <mergeCell ref="A2:K2"/>
    <mergeCell ref="C211:C212"/>
    <mergeCell ref="D211:D212"/>
    <mergeCell ref="G211:G212"/>
    <mergeCell ref="F211:F212"/>
    <mergeCell ref="E211:E212"/>
    <mergeCell ref="I211:I212"/>
  </mergeCells>
  <phoneticPr fontId="0" type="noConversion"/>
  <pageMargins left="0.25" right="0.25" top="0.75" bottom="0.75" header="0.3" footer="0.3"/>
  <pageSetup paperSize="9" scale="59" fitToHeight="0" orientation="portrait" blackAndWhite="1" horizontalDpi="4294967292" verticalDpi="4294967292" r:id="rId32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Фирсова</cp:lastModifiedBy>
  <cp:lastPrinted>2018-07-06T12:34:49Z</cp:lastPrinted>
  <dcterms:created xsi:type="dcterms:W3CDTF">1998-04-06T06:06:47Z</dcterms:created>
  <dcterms:modified xsi:type="dcterms:W3CDTF">2018-07-12T11:40:47Z</dcterms:modified>
</cp:coreProperties>
</file>