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255" yWindow="60" windowWidth="12120" windowHeight="9120"/>
  </bookViews>
  <sheets>
    <sheet name="Анализ бюджета" sheetId="1" r:id="rId1"/>
  </sheets>
  <definedNames>
    <definedName name="Z_08EF82CC_B73D_4976_854E_2FADDE1EDAB4_.wvu.PrintArea" localSheetId="0" hidden="1">'Анализ бюджета'!$A$1:$L$192</definedName>
    <definedName name="Z_08EF82CC_B73D_4976_854E_2FADDE1EDAB4_.wvu.PrintTitles" localSheetId="0" hidden="1">'Анализ бюджета'!$4:$5</definedName>
    <definedName name="Z_0BD4437E_22A9_4FBD_A5E2_5BE85718F571_.wvu.PrintArea" localSheetId="0" hidden="1">'Анализ бюджета'!$A$1:$L$192</definedName>
    <definedName name="Z_0BD4437E_22A9_4FBD_A5E2_5BE85718F571_.wvu.PrintTitles" localSheetId="0" hidden="1">'Анализ бюджета'!$4:$5</definedName>
    <definedName name="Z_10971261_6A6B_11D7_802E_0050224027E0_.wvu.PrintArea" localSheetId="0" hidden="1">'Анализ бюджета'!$A$1:$K$191</definedName>
    <definedName name="Z_10971261_6A6B_11D7_802E_0050224027E0_.wvu.PrintTitles" localSheetId="0" hidden="1">'Анализ бюджета'!$4:$4</definedName>
    <definedName name="Z_14012921_CBF7_11D7_980F_000102998381_.wvu.PrintTitles" localSheetId="0" hidden="1">'Анализ бюджета'!$4:$4</definedName>
    <definedName name="Z_19D3A214_C4D6_4FE6_9A50_A9E846DFEC72_.wvu.PrintArea" localSheetId="0" hidden="1">'Анализ бюджета'!$A$1:$K$192</definedName>
    <definedName name="Z_4F278C51_CC0C_4908_B19B_FD853FE30C23_.wvu.PrintArea" localSheetId="0" hidden="1">'Анализ бюджета'!$A$1:$K$191</definedName>
    <definedName name="Z_4F278C51_CC0C_4908_B19B_FD853FE30C23_.wvu.PrintTitles" localSheetId="0" hidden="1">'Анализ бюджета'!$4:$4</definedName>
    <definedName name="Z_4F278C51_CC0C_4908_B19B_FD853FE30C23_.wvu.Rows" localSheetId="0" hidden="1">'Анализ бюджета'!#REF!,'Анализ бюджета'!$17:$17,'Анализ бюджета'!$19:$20,'Анализ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</definedName>
    <definedName name="Z_6B5A71DB_8104_43F2_BE21_9362D50D2638_.wvu.PrintArea" localSheetId="0" hidden="1">'Анализ бюджета'!$A$1:$L$192</definedName>
    <definedName name="Z_6B5A71DB_8104_43F2_BE21_9362D50D2638_.wvu.PrintTitles" localSheetId="0" hidden="1">'Анализ бюджета'!$4:$5</definedName>
    <definedName name="Z_6B5A71DB_8104_43F2_BE21_9362D50D2638_.wvu.Rows" localSheetId="0" hidden="1">'Анализ бюджета'!$38:$39,'Анализ бюджета'!$46:$47,'Анализ бюджета'!$138:$138</definedName>
    <definedName name="Z_735893B7_5E6F_4E87_8F79_7422E435EC59_.wvu.PrintArea" localSheetId="0" hidden="1">'Анализ бюджета'!$A$1:$K$194</definedName>
    <definedName name="Z_7BE5A02B_F350_49A6_9913_9C71C08559EF_.wvu.Rows" localSheetId="0" hidden="1">'Анализ бюджета'!#REF!</definedName>
    <definedName name="Z_88FCA060_646D_11D8_9232_00C0268CB387_.wvu.Rows" localSheetId="0" hidden="1">'Анализ бюджета'!$30:$35</definedName>
    <definedName name="Z_8F58F720_5478_11D7_8E43_00002120D636_.wvu.PrintArea" localSheetId="0" hidden="1">'Анализ бюджета'!$A$2:$K$49</definedName>
    <definedName name="Z_8F58F720_5478_11D7_8E43_00002120D636_.wvu.PrintTitles" localSheetId="0" hidden="1">'Анализ бюджета'!$4:$4</definedName>
    <definedName name="Z_91C1DC54_C312_471D_9246_B789B002B742_.wvu.PrintArea" localSheetId="0" hidden="1">'Анализ бюджета'!$A$1:$L$192</definedName>
    <definedName name="Z_91C1DC54_C312_471D_9246_B789B002B742_.wvu.PrintTitles" localSheetId="0" hidden="1">'Анализ бюджета'!$4:$5</definedName>
    <definedName name="Z_91C1DC54_C312_471D_9246_B789B002B742_.wvu.Rows" localSheetId="0" hidden="1">'Анализ бюджета'!$38:$39,'Анализ бюджета'!$46:$47,'Анализ бюджета'!#REF!,'Анализ бюджета'!$138:$138</definedName>
    <definedName name="Z_92DADDC1_9BFC_11D7_B114_000102998381_.wvu.PrintTitles" localSheetId="0" hidden="1">'Анализ бюджета'!$4:$4</definedName>
    <definedName name="Z_97B5DCE1_CCA4_11D7_B6CC_0007E980B7D4_.wvu.PrintArea" localSheetId="0" hidden="1">'Анализ бюджета'!$A$1:$K$194</definedName>
    <definedName name="Z_97B5DCE1_CCA4_11D7_B6CC_0007E980B7D4_.wvu.Rows" localSheetId="0" hidden="1">'Анализ бюджета'!#REF!,'Анализ бюджета'!$30:$35</definedName>
    <definedName name="Z_A91D99C2_8122_48C0_91AB_172E51C62B1D_.wvu.PrintArea" localSheetId="0" hidden="1">'Анализ бюджета'!$A$1:$K$191</definedName>
    <definedName name="Z_A91D99C2_8122_48C0_91AB_172E51C62B1D_.wvu.Rows" localSheetId="0" hidden="1">'Анализ бюджета'!#REF!</definedName>
    <definedName name="Z_AE4F8834_9834_4486_A1C0_FEF04E11EC4A_.wvu.PrintTitles" localSheetId="0" hidden="1">'Анализ бюджета'!$4:$4</definedName>
    <definedName name="Z_B0C63354_C39E_4697_B077_F68D4BA3474A_.wvu.PrintTitles" localSheetId="0" hidden="1">'Анализ бюджета'!$4:$4</definedName>
    <definedName name="Z_C76330A2_057D_4E27_B720_532A3C304D14_.wvu.PrintArea" localSheetId="0" hidden="1">'Анализ бюджета'!$A$1:$L$192</definedName>
    <definedName name="Z_C76330A2_057D_4E27_B720_532A3C304D14_.wvu.PrintTitles" localSheetId="0" hidden="1">'Анализ бюджета'!$4:$5</definedName>
    <definedName name="Z_C76330A2_057D_4E27_B720_532A3C304D14_.wvu.Rows" localSheetId="0" hidden="1">'Анализ бюджета'!$138:$138</definedName>
    <definedName name="Z_CD228F81_555E_11D7_A5BE_0050BF58DBA5_.wvu.PrintTitles" localSheetId="0" hidden="1">'Анализ бюджета'!$4:$4</definedName>
    <definedName name="Z_CFB674C1_F40C_43C9_AC2B_719C7269531B_.wvu.PrintArea" localSheetId="0" hidden="1">'Анализ бюджета'!$A$1:$K$191</definedName>
    <definedName name="Z_CFB674C1_F40C_43C9_AC2B_719C7269531B_.wvu.PrintTitles" localSheetId="0" hidden="1">'Анализ бюджета'!$4:$4</definedName>
    <definedName name="Z_CFB674C1_F40C_43C9_AC2B_719C7269531B_.wvu.Rows" localSheetId="0" hidden="1">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</definedName>
    <definedName name="Z_D8CBB260_8D05_11D7_88E1_00C0268016AF_.wvu.PrintTitles" localSheetId="0" hidden="1">'Анализ бюджета'!$4:$4</definedName>
    <definedName name="Z_DCFE9E60_5475_11D7_802E_0050224027E0_.wvu.PrintTitles" localSheetId="0" hidden="1">'Анализ бюджета'!$4:$4</definedName>
    <definedName name="Z_DD5C3F45_D2CB_45EC_9051_F348430664E8_.wvu.Cols" localSheetId="0" hidden="1">'Анализ бюджета'!$E:$E</definedName>
    <definedName name="Z_DD5C3F45_D2CB_45EC_9051_F348430664E8_.wvu.PrintArea" localSheetId="0" hidden="1">'Анализ бюджета'!$A$1:$L$192</definedName>
    <definedName name="Z_DD5C3F45_D2CB_45EC_9051_F348430664E8_.wvu.PrintTitles" localSheetId="0" hidden="1">'Анализ бюджета'!$4:$5</definedName>
    <definedName name="Z_DD5C3F45_D2CB_45EC_9051_F348430664E8_.wvu.Rows" localSheetId="0" hidden="1">'Анализ бюджета'!$38:$39,'Анализ бюджета'!$46:$47,'Анализ бюджета'!$138:$138</definedName>
    <definedName name="Z_E64E5F61_FD5E_11DA_AA5B_0004761D6C8E_.wvu.PrintArea" localSheetId="0" hidden="1">'Анализ бюджета'!$A$1:$K$191</definedName>
    <definedName name="Z_E64E5F61_FD5E_11DA_AA5B_0004761D6C8E_.wvu.PrintTitles" localSheetId="0" hidden="1">'Анализ бюджета'!$4:$4</definedName>
    <definedName name="Z_E64E5F61_FD5E_11DA_AA5B_0004761D6C8E_.wvu.Rows" localSheetId="0" hidden="1">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</definedName>
    <definedName name="Всего_доходов_2002">'Анализ бюджета'!#REF!</definedName>
    <definedName name="Всего_доходов_2003">'Анализ бюджета'!$G$48</definedName>
    <definedName name="Всего_расходов_2002">'Анализ бюджета'!#REF!</definedName>
    <definedName name="Всего_расходов_2003">'Анализ бюджета'!$G$123</definedName>
    <definedName name="_xlnm.Print_Titles" localSheetId="0">'Анализ бюджета'!$4:$5</definedName>
    <definedName name="_xlnm.Print_Area" localSheetId="0">'Анализ бюджета'!$A$1:$L$180</definedName>
  </definedNames>
  <calcPr calcId="125725" fullPrecision="0"/>
  <customWorkbookViews>
    <customWorkbookView name="taktashovaev - Личное представление" guid="{C76330A2-057D-4E27-B720-532A3C304D14}" mergeInterval="0" personalView="1" maximized="1" xWindow="1" yWindow="1" windowWidth="1276" windowHeight="739" activeSheetId="1"/>
    <customWorkbookView name="haldeevagv - Личное представление" guid="{91C1DC54-C312-471D-9246-B789B002B742}" mergeInterval="0" personalView="1" maximized="1" xWindow="1" yWindow="1" windowWidth="1148" windowHeight="643" activeSheetId="1" showComments="commIndAndComment"/>
    <customWorkbookView name="vohmyakovaai - Личное представление" guid="{DD5C3F45-D2CB-45EC-9051-F348430664E8}" mergeInterval="0" personalView="1" maximized="1" xWindow="1" yWindow="1" windowWidth="1276" windowHeight="803" activeSheetId="1"/>
    <customWorkbookView name="Fops - Личное представление" guid="{A3331C67-8A36-4D51-83F9-2D71D6F5E7BA}" mergeInterval="0" personalView="1" maximized="1" windowWidth="1020" windowHeight="614" activeSheetId="1" showStatusbar="0"/>
    <customWorkbookView name="наташа - Личное представление" guid="{19D3A214-C4D6-4FE6-9A50-A9E846DFEC72}" mergeInterval="0" personalView="1" maximized="1" windowWidth="1276" windowHeight="884" activeSheetId="1"/>
    <customWorkbookView name="Сергей - Личное представление" guid="{4F278C51-CC0C-4908-B19B-FD853FE30C23}" mergeInterval="0" personalView="1" maximized="1" xWindow="1" yWindow="1" windowWidth="1280" windowHeight="806" tabRatio="205" activeSheetId="1"/>
    <customWorkbookView name="user - Личное представление" guid="{10971261-6A6B-11D7-802E-0050224027E0}" mergeInterval="0" personalView="1" maximized="1" xWindow="-9" yWindow="53" windowWidth="570" windowHeight="651" activeSheetId="1" showStatusbar="0"/>
    <customWorkbookView name="Трушина О.А. - Личное представление" guid="{A91D99C2-8122-48C0-91AB-172E51C62B1D}" mergeInterval="0" personalView="1" maximized="1" windowWidth="1276" windowHeight="884" tabRatio="126" activeSheetId="1"/>
    <customWorkbookView name="Budg_2 - Личное представление" guid="{3EDC6120-9ECF-11DA-86FE-0007E980B6BD}" mergeInterval="0" personalView="1" maximized="1" windowWidth="1020" windowHeight="606" activeSheetId="1"/>
    <customWorkbookView name="MF - Личное представление" guid="{88FCA060-646D-11D8-9232-00C0268CB387}" mergeInterval="0" personalView="1" maximized="1" windowWidth="1020" windowHeight="606" activeSheetId="1"/>
    <customWorkbookView name="serg - Личное представление" guid="{735893B7-5E6F-4E87-8F79-7422E435EC59}" mergeInterval="0" personalView="1" maximized="1" windowWidth="636" windowHeight="341" activeSheetId="1"/>
    <customWorkbookView name="Athlon - Личное представление" guid="{AE4F8834-9834-4486-A1C0-FEF04E11EC4A}" mergeInterval="0" personalView="1" maximized="1" windowWidth="1020" windowHeight="587" activeSheetId="1"/>
    <customWorkbookView name="Хламова - Личное представление" guid="{DCFE9E60-5475-11D7-802E-0050224027E0}" mergeInterval="0" personalView="1" maximized="1" windowWidth="796" windowHeight="456" activeSheetId="1" showStatusbar="0"/>
    <customWorkbookView name="Tatyana - Личное представление" guid="{CD228F81-555E-11D7-A5BE-0050BF58DBA5}" mergeInterval="0" personalView="1" maximized="1" windowWidth="796" windowHeight="438" activeSheetId="1"/>
    <customWorkbookView name="oit - Личное представление" guid="{92DADDC1-9BFC-11D7-B114-000102998381}" mergeInterval="0" personalView="1" maximized="1" windowWidth="1020" windowHeight="579" activeSheetId="1"/>
    <customWorkbookView name="Elena - Личное представление" guid="{8F58F720-5478-11D7-8E43-00002120D636}" mergeInterval="0" personalView="1" maximized="1" windowWidth="796" windowHeight="438" activeSheetId="1"/>
    <customWorkbookView name="_ - Личное представление" guid="{B0C63354-C39E-4697-B077-F68D4BA3474A}" mergeInterval="0" personalView="1" maximized="1" windowWidth="796" windowHeight="438" activeSheetId="1" showComments="commIndAndComment"/>
    <customWorkbookView name="Лариса - Личное представление" guid="{14012921-CBF7-11D7-980F-000102998381}" mergeInterval="0" personalView="1" maximized="1" windowWidth="1020" windowHeight="632" activeSheetId="1"/>
    <customWorkbookView name="* - Личное представление" guid="{97B5DCE1-CCA4-11D7-B6CC-0007E980B7D4}" mergeInterval="0" personalView="1" maximized="1" windowWidth="1020" windowHeight="606" activeSheetId="1" showComments="commIndAndComment"/>
    <customWorkbookView name="Лаврушин Дмитрий Борисович - Личное представление" guid="{D8CBB260-8D05-11D7-88E1-00C0268016AF}" mergeInterval="0" personalView="1" maximized="1" windowWidth="1020" windowHeight="606" activeSheetId="1" showComments="commNone"/>
    <customWorkbookView name="МФ - Личное представление" guid="{E64E5F61-FD5E-11DA-AA5B-0004761D6C8E}" mergeInterval="0" personalView="1" maximized="1" windowWidth="796" windowHeight="438" activeSheetId="1"/>
    <customWorkbookView name="Якушина Л.А. - Личное представление" guid="{CFB674C1-F40C-43C9-AC2B-719C7269531B}" mergeInterval="0" personalView="1" maximized="1" windowWidth="1276" windowHeight="852" activeSheetId="1"/>
    <customWorkbookView name="Сергей Медведев - Личное представление" guid="{14B9A1CF-2355-4181-A84E-C897271F378C}" mergeInterval="0" personalView="1" maximized="1" windowWidth="1148" windowHeight="692" tabRatio="184" activeSheetId="1"/>
    <customWorkbookView name="Budg2 - Личное представление" guid="{7BE5A02B-F350-49A6-9913-9C71C08559EF}" mergeInterval="0" personalView="1" maximized="1" windowWidth="1009" windowHeight="588" activeSheetId="1"/>
    <customWorkbookView name="Лаврушин Д.Б. - Личное представление" guid="{D467516B-79C5-4C0A-A5E2-1E73FB77BFFC}" mergeInterval="0" personalView="1" maximized="1" windowWidth="1148" windowHeight="673" activeSheetId="1"/>
    <customWorkbookView name="Степанченко Ю.В. - Личное представление" guid="{6B5A71DB-8104-43F2-BE21-9362D50D2638}" mergeInterval="0" personalView="1" maximized="1" xWindow="1" yWindow="1" windowWidth="1276" windowHeight="803" activeSheetId="1"/>
    <customWorkbookView name="odegovann - Личное представление" guid="{08EF82CC-B73D-4976-854E-2FADDE1EDAB4}" mergeInterval="0" personalView="1" maximized="1" xWindow="1" yWindow="1" windowWidth="1276" windowHeight="803" activeSheetId="1"/>
    <customWorkbookView name="Прокопенко - Личное представление" guid="{0BD4437E-22A9-4FBD-A5E2-5BE85718F571}" mergeInterval="0" personalView="1" maximized="1" xWindow="1" yWindow="1" windowWidth="1276" windowHeight="803" activeSheetId="1"/>
  </customWorkbookViews>
</workbook>
</file>

<file path=xl/calcChain.xml><?xml version="1.0" encoding="utf-8"?>
<calcChain xmlns="http://schemas.openxmlformats.org/spreadsheetml/2006/main">
  <c r="K31" i="1"/>
  <c r="F115"/>
  <c r="L117"/>
  <c r="J117"/>
  <c r="I117"/>
  <c r="G111"/>
  <c r="F135"/>
  <c r="I149"/>
  <c r="J149"/>
  <c r="K149"/>
  <c r="L149"/>
  <c r="F97"/>
  <c r="F90"/>
  <c r="F78"/>
  <c r="G109" l="1"/>
  <c r="G115"/>
  <c r="G77"/>
  <c r="G90"/>
  <c r="G82"/>
  <c r="G78"/>
  <c r="K135" l="1"/>
  <c r="D145" l="1"/>
  <c r="D136" s="1"/>
  <c r="E82"/>
  <c r="E78"/>
  <c r="E97"/>
  <c r="E96" s="1"/>
  <c r="E109"/>
  <c r="D109"/>
  <c r="D114"/>
  <c r="D97"/>
  <c r="L104"/>
  <c r="K104"/>
  <c r="J104"/>
  <c r="I104"/>
  <c r="D90"/>
  <c r="D77" s="1"/>
  <c r="C109"/>
  <c r="C113"/>
  <c r="K103"/>
  <c r="L103"/>
  <c r="J103"/>
  <c r="I103"/>
  <c r="G97"/>
  <c r="C97"/>
  <c r="L102"/>
  <c r="K102"/>
  <c r="J102"/>
  <c r="I102"/>
  <c r="F154"/>
  <c r="L143"/>
  <c r="L144"/>
  <c r="L141"/>
  <c r="K143"/>
  <c r="K144"/>
  <c r="K141"/>
  <c r="J143"/>
  <c r="J144"/>
  <c r="J141"/>
  <c r="L147"/>
  <c r="K147"/>
  <c r="J147"/>
  <c r="I147"/>
  <c r="I143"/>
  <c r="I144"/>
  <c r="I141"/>
  <c r="I138"/>
  <c r="L164" l="1"/>
  <c r="K164"/>
  <c r="J164"/>
  <c r="I164"/>
  <c r="I160"/>
  <c r="I161"/>
  <c r="J160"/>
  <c r="J161"/>
  <c r="K160"/>
  <c r="K161"/>
  <c r="L160"/>
  <c r="L161"/>
  <c r="L158"/>
  <c r="K158"/>
  <c r="J158"/>
  <c r="I158"/>
  <c r="D165"/>
  <c r="G154"/>
  <c r="G153" s="1"/>
  <c r="E154"/>
  <c r="D154"/>
  <c r="C154"/>
  <c r="C153" s="1"/>
  <c r="D153"/>
  <c r="E153"/>
  <c r="F153"/>
  <c r="K130"/>
  <c r="J129"/>
  <c r="J127"/>
  <c r="J126"/>
  <c r="L133"/>
  <c r="K133"/>
  <c r="J133"/>
  <c r="I133"/>
  <c r="I129"/>
  <c r="I130"/>
  <c r="J130"/>
  <c r="K129"/>
  <c r="L129"/>
  <c r="L130"/>
  <c r="L127"/>
  <c r="K127"/>
  <c r="I127"/>
  <c r="C136"/>
  <c r="C123"/>
  <c r="L124"/>
  <c r="J124"/>
  <c r="G24"/>
  <c r="F14"/>
  <c r="D35"/>
  <c r="E35"/>
  <c r="F35"/>
  <c r="G35"/>
  <c r="C35"/>
  <c r="L37"/>
  <c r="J37"/>
  <c r="I37"/>
  <c r="H37"/>
  <c r="C27"/>
  <c r="C14"/>
  <c r="H180"/>
  <c r="F183"/>
  <c r="G183"/>
  <c r="D183"/>
  <c r="E183"/>
  <c r="C183"/>
  <c r="D175"/>
  <c r="C175"/>
  <c r="G182"/>
  <c r="C184"/>
  <c r="F184"/>
  <c r="E184"/>
  <c r="D184"/>
  <c r="G184"/>
  <c r="K12"/>
  <c r="J12"/>
  <c r="I12"/>
  <c r="L12"/>
  <c r="L15"/>
  <c r="L18"/>
  <c r="L20"/>
  <c r="L21"/>
  <c r="L24"/>
  <c r="L25"/>
  <c r="L26"/>
  <c r="L27"/>
  <c r="L29"/>
  <c r="L30"/>
  <c r="L31"/>
  <c r="L33"/>
  <c r="L34"/>
  <c r="L36"/>
  <c r="L40"/>
  <c r="L42"/>
  <c r="L43"/>
  <c r="L45"/>
  <c r="L47"/>
  <c r="D39"/>
  <c r="E39"/>
  <c r="F39"/>
  <c r="G39"/>
  <c r="D32"/>
  <c r="E32"/>
  <c r="F32"/>
  <c r="G32"/>
  <c r="D28"/>
  <c r="E28"/>
  <c r="F28"/>
  <c r="G28"/>
  <c r="D23"/>
  <c r="E23"/>
  <c r="F23"/>
  <c r="G23"/>
  <c r="D19"/>
  <c r="E19"/>
  <c r="F19"/>
  <c r="G19"/>
  <c r="D17"/>
  <c r="E17"/>
  <c r="F17"/>
  <c r="G17"/>
  <c r="D14"/>
  <c r="D13" s="1"/>
  <c r="E14"/>
  <c r="E13" s="1"/>
  <c r="G14"/>
  <c r="L14" s="1"/>
  <c r="F13"/>
  <c r="G13"/>
  <c r="D11"/>
  <c r="E11"/>
  <c r="F11"/>
  <c r="G11"/>
  <c r="I11" s="1"/>
  <c r="D9"/>
  <c r="D8" s="1"/>
  <c r="E9"/>
  <c r="E8" s="1"/>
  <c r="F9"/>
  <c r="F8" s="1"/>
  <c r="G9"/>
  <c r="G8" s="1"/>
  <c r="L11" l="1"/>
  <c r="G16"/>
  <c r="L17"/>
  <c r="E22"/>
  <c r="E16"/>
  <c r="E7" s="1"/>
  <c r="L39"/>
  <c r="G22"/>
  <c r="L32"/>
  <c r="L28"/>
  <c r="L23"/>
  <c r="L19"/>
  <c r="L13"/>
  <c r="K11"/>
  <c r="G7"/>
  <c r="F16"/>
  <c r="L16" s="1"/>
  <c r="D22"/>
  <c r="D16"/>
  <c r="D7" s="1"/>
  <c r="J11"/>
  <c r="C9"/>
  <c r="C28"/>
  <c r="C23"/>
  <c r="C32"/>
  <c r="K34"/>
  <c r="J34"/>
  <c r="I34"/>
  <c r="C11"/>
  <c r="F70"/>
  <c r="D70"/>
  <c r="E70"/>
  <c r="G70"/>
  <c r="C70"/>
  <c r="L169"/>
  <c r="K169"/>
  <c r="J169"/>
  <c r="I169"/>
  <c r="G168"/>
  <c r="F168"/>
  <c r="E168"/>
  <c r="I168" s="1"/>
  <c r="D168"/>
  <c r="C168"/>
  <c r="C135"/>
  <c r="D135"/>
  <c r="E6" l="1"/>
  <c r="G6"/>
  <c r="F7"/>
  <c r="L7" s="1"/>
  <c r="D6"/>
  <c r="L168"/>
  <c r="K168"/>
  <c r="J168"/>
  <c r="L116"/>
  <c r="K116"/>
  <c r="J116"/>
  <c r="I116"/>
  <c r="D113"/>
  <c r="D96"/>
  <c r="F96"/>
  <c r="G96"/>
  <c r="C96"/>
  <c r="L108"/>
  <c r="K108"/>
  <c r="J108"/>
  <c r="I108"/>
  <c r="L106"/>
  <c r="K106"/>
  <c r="J106"/>
  <c r="I106"/>
  <c r="L105"/>
  <c r="K105"/>
  <c r="J105"/>
  <c r="I105"/>
  <c r="L101"/>
  <c r="K101"/>
  <c r="J101"/>
  <c r="I101"/>
  <c r="L100"/>
  <c r="K100"/>
  <c r="J100"/>
  <c r="I100"/>
  <c r="L93"/>
  <c r="K93"/>
  <c r="J93"/>
  <c r="I93"/>
  <c r="F187"/>
  <c r="F185"/>
  <c r="F182"/>
  <c r="F178"/>
  <c r="F175"/>
  <c r="F166"/>
  <c r="F150"/>
  <c r="F136"/>
  <c r="F123"/>
  <c r="F122" s="1"/>
  <c r="F77"/>
  <c r="F51"/>
  <c r="F46"/>
  <c r="F44"/>
  <c r="F41"/>
  <c r="L10"/>
  <c r="L54"/>
  <c r="L53"/>
  <c r="L52"/>
  <c r="L9"/>
  <c r="K45"/>
  <c r="I45"/>
  <c r="G44"/>
  <c r="E44"/>
  <c r="I44" s="1"/>
  <c r="D44"/>
  <c r="C44"/>
  <c r="K25"/>
  <c r="J25"/>
  <c r="I25"/>
  <c r="F170" l="1"/>
  <c r="L44"/>
  <c r="F174"/>
  <c r="F38"/>
  <c r="L35"/>
  <c r="F22"/>
  <c r="K44"/>
  <c r="C77"/>
  <c r="L22" l="1"/>
  <c r="F6"/>
  <c r="L120"/>
  <c r="K120"/>
  <c r="J120"/>
  <c r="I120"/>
  <c r="L89"/>
  <c r="K89"/>
  <c r="J89"/>
  <c r="I89"/>
  <c r="L81"/>
  <c r="K81"/>
  <c r="J81"/>
  <c r="I81"/>
  <c r="L59"/>
  <c r="J59"/>
  <c r="I59"/>
  <c r="J31"/>
  <c r="I31"/>
  <c r="L6" l="1"/>
  <c r="F48"/>
  <c r="I9"/>
  <c r="I10"/>
  <c r="I15"/>
  <c r="I18"/>
  <c r="I20"/>
  <c r="I21"/>
  <c r="I24"/>
  <c r="I26"/>
  <c r="I27"/>
  <c r="I29"/>
  <c r="I30"/>
  <c r="I33"/>
  <c r="I36"/>
  <c r="I40"/>
  <c r="I42"/>
  <c r="I43"/>
  <c r="I47"/>
  <c r="K33"/>
  <c r="J33"/>
  <c r="I32"/>
  <c r="J36"/>
  <c r="E41"/>
  <c r="I41" s="1"/>
  <c r="G41"/>
  <c r="L41" s="1"/>
  <c r="D41"/>
  <c r="C41"/>
  <c r="L8"/>
  <c r="K9"/>
  <c r="K10"/>
  <c r="K15"/>
  <c r="K18"/>
  <c r="K20"/>
  <c r="K21"/>
  <c r="K24"/>
  <c r="K26"/>
  <c r="K27"/>
  <c r="K29"/>
  <c r="K30"/>
  <c r="K40"/>
  <c r="J9"/>
  <c r="J10"/>
  <c r="J15"/>
  <c r="J18"/>
  <c r="J20"/>
  <c r="J21"/>
  <c r="J24"/>
  <c r="J26"/>
  <c r="J27"/>
  <c r="J29"/>
  <c r="J30"/>
  <c r="J40"/>
  <c r="J43"/>
  <c r="J42"/>
  <c r="K47"/>
  <c r="G46"/>
  <c r="E46"/>
  <c r="E38" s="1"/>
  <c r="D46"/>
  <c r="D38" s="1"/>
  <c r="C46"/>
  <c r="C39"/>
  <c r="C38" s="1"/>
  <c r="H36"/>
  <c r="I35"/>
  <c r="C19"/>
  <c r="C17"/>
  <c r="C13"/>
  <c r="C8"/>
  <c r="G38" l="1"/>
  <c r="L38" s="1"/>
  <c r="L46"/>
  <c r="F172"/>
  <c r="I39"/>
  <c r="I46"/>
  <c r="I28"/>
  <c r="I23"/>
  <c r="I19"/>
  <c r="I13"/>
  <c r="I8"/>
  <c r="C22"/>
  <c r="I17"/>
  <c r="I14"/>
  <c r="J32"/>
  <c r="K32"/>
  <c r="J35"/>
  <c r="K14"/>
  <c r="K8"/>
  <c r="K13"/>
  <c r="K17"/>
  <c r="K19"/>
  <c r="K23"/>
  <c r="K28"/>
  <c r="K39"/>
  <c r="J39"/>
  <c r="J28"/>
  <c r="J13"/>
  <c r="J23"/>
  <c r="J19"/>
  <c r="J17"/>
  <c r="J14"/>
  <c r="J8"/>
  <c r="G48"/>
  <c r="L48" s="1"/>
  <c r="D48"/>
  <c r="C16"/>
  <c r="C7" s="1"/>
  <c r="K46"/>
  <c r="H35"/>
  <c r="K41"/>
  <c r="H12" l="1"/>
  <c r="H11"/>
  <c r="E48"/>
  <c r="I16"/>
  <c r="I38"/>
  <c r="I22"/>
  <c r="C6"/>
  <c r="C48" s="1"/>
  <c r="K38"/>
  <c r="J38"/>
  <c r="K22"/>
  <c r="J22"/>
  <c r="K16"/>
  <c r="J16"/>
  <c r="I6" l="1"/>
  <c r="H34"/>
  <c r="K6"/>
  <c r="I7"/>
  <c r="K7"/>
  <c r="J7"/>
  <c r="J6"/>
  <c r="E185"/>
  <c r="H31" l="1"/>
  <c r="J45"/>
  <c r="H45"/>
  <c r="H25"/>
  <c r="H44"/>
  <c r="J44"/>
  <c r="I48"/>
  <c r="C51"/>
  <c r="I186"/>
  <c r="I184"/>
  <c r="I183"/>
  <c r="I173"/>
  <c r="I167"/>
  <c r="I165"/>
  <c r="I159"/>
  <c r="I157"/>
  <c r="I162"/>
  <c r="I155"/>
  <c r="I154"/>
  <c r="I152"/>
  <c r="I151"/>
  <c r="I148"/>
  <c r="I142"/>
  <c r="I140"/>
  <c r="I145"/>
  <c r="I137"/>
  <c r="I134"/>
  <c r="I128"/>
  <c r="I126"/>
  <c r="I131"/>
  <c r="I124"/>
  <c r="I121"/>
  <c r="I119"/>
  <c r="I115"/>
  <c r="I114"/>
  <c r="I113"/>
  <c r="I112"/>
  <c r="I111"/>
  <c r="I109"/>
  <c r="I99"/>
  <c r="I97"/>
  <c r="I95"/>
  <c r="I92"/>
  <c r="I88"/>
  <c r="I87"/>
  <c r="I86"/>
  <c r="I85"/>
  <c r="I84"/>
  <c r="I82"/>
  <c r="I80"/>
  <c r="I78"/>
  <c r="I76"/>
  <c r="I74"/>
  <c r="I72"/>
  <c r="I69"/>
  <c r="I68"/>
  <c r="I67"/>
  <c r="I65"/>
  <c r="I64"/>
  <c r="I62"/>
  <c r="I61"/>
  <c r="I60"/>
  <c r="I57"/>
  <c r="I56"/>
  <c r="I54"/>
  <c r="I53"/>
  <c r="I52"/>
  <c r="D51"/>
  <c r="D182"/>
  <c r="I70" l="1"/>
  <c r="K88"/>
  <c r="E182"/>
  <c r="E77" l="1"/>
  <c r="I77" s="1"/>
  <c r="I90"/>
  <c r="K90"/>
  <c r="J90"/>
  <c r="L90"/>
  <c r="E123"/>
  <c r="E187" l="1"/>
  <c r="H33" l="1"/>
  <c r="H32"/>
  <c r="H41"/>
  <c r="H26"/>
  <c r="H43"/>
  <c r="H42"/>
  <c r="H47"/>
  <c r="H40"/>
  <c r="H29"/>
  <c r="H27"/>
  <c r="H24"/>
  <c r="H20"/>
  <c r="H18"/>
  <c r="H15"/>
  <c r="H9"/>
  <c r="H30"/>
  <c r="H21"/>
  <c r="H10"/>
  <c r="H8"/>
  <c r="H14"/>
  <c r="H16"/>
  <c r="H23"/>
  <c r="H46"/>
  <c r="H17"/>
  <c r="H13"/>
  <c r="H7"/>
  <c r="H19"/>
  <c r="H39"/>
  <c r="H28"/>
  <c r="H38"/>
  <c r="H22"/>
  <c r="H6"/>
  <c r="J47"/>
  <c r="J41"/>
  <c r="J46"/>
  <c r="H48"/>
  <c r="K48"/>
  <c r="J48"/>
  <c r="J128" l="1"/>
  <c r="K128"/>
  <c r="L128"/>
  <c r="D185" l="1"/>
  <c r="G185"/>
  <c r="D187"/>
  <c r="G187"/>
  <c r="I187" s="1"/>
  <c r="L186"/>
  <c r="K186"/>
  <c r="J186"/>
  <c r="L183"/>
  <c r="K183"/>
  <c r="J183"/>
  <c r="C182"/>
  <c r="C185"/>
  <c r="C187"/>
  <c r="E51"/>
  <c r="G51"/>
  <c r="L68"/>
  <c r="L165"/>
  <c r="K165"/>
  <c r="J165"/>
  <c r="L159"/>
  <c r="K159"/>
  <c r="J159"/>
  <c r="L157"/>
  <c r="K157"/>
  <c r="J157"/>
  <c r="L134"/>
  <c r="K134"/>
  <c r="J134"/>
  <c r="L126"/>
  <c r="K126"/>
  <c r="L69"/>
  <c r="K69"/>
  <c r="J69"/>
  <c r="L67"/>
  <c r="K67"/>
  <c r="J67"/>
  <c r="J51" l="1"/>
  <c r="K184"/>
  <c r="I182"/>
  <c r="I51"/>
  <c r="I185"/>
  <c r="I153"/>
  <c r="L184"/>
  <c r="J184"/>
  <c r="K187"/>
  <c r="K185"/>
  <c r="L185"/>
  <c r="J185"/>
  <c r="K182"/>
  <c r="L182"/>
  <c r="J182"/>
  <c r="J68"/>
  <c r="J187"/>
  <c r="L187"/>
  <c r="K68"/>
  <c r="L87" l="1"/>
  <c r="J87"/>
  <c r="K87"/>
  <c r="L86"/>
  <c r="J86"/>
  <c r="K86"/>
  <c r="J60" l="1"/>
  <c r="L60"/>
  <c r="J76" l="1"/>
  <c r="K76"/>
  <c r="L76"/>
  <c r="E136" l="1"/>
  <c r="E135" s="1"/>
  <c r="G136"/>
  <c r="G135" s="1"/>
  <c r="J82"/>
  <c r="D123"/>
  <c r="D122" s="1"/>
  <c r="E122"/>
  <c r="G123"/>
  <c r="I123" s="1"/>
  <c r="C122"/>
  <c r="J52"/>
  <c r="K52"/>
  <c r="J53"/>
  <c r="K53"/>
  <c r="J54"/>
  <c r="K54"/>
  <c r="J57"/>
  <c r="K57"/>
  <c r="L57"/>
  <c r="J61"/>
  <c r="K61"/>
  <c r="L61"/>
  <c r="J62"/>
  <c r="K62"/>
  <c r="L62"/>
  <c r="J64"/>
  <c r="K64"/>
  <c r="L64"/>
  <c r="J65"/>
  <c r="K65"/>
  <c r="L65"/>
  <c r="J72"/>
  <c r="K72"/>
  <c r="L72"/>
  <c r="J78"/>
  <c r="K78"/>
  <c r="L78"/>
  <c r="J80"/>
  <c r="K80"/>
  <c r="L80"/>
  <c r="K82"/>
  <c r="L82"/>
  <c r="J84"/>
  <c r="K84"/>
  <c r="L84"/>
  <c r="J85"/>
  <c r="K85"/>
  <c r="L85"/>
  <c r="J88"/>
  <c r="L88"/>
  <c r="J95"/>
  <c r="K95"/>
  <c r="L95"/>
  <c r="J119"/>
  <c r="L119"/>
  <c r="J121"/>
  <c r="K121"/>
  <c r="L121"/>
  <c r="J97"/>
  <c r="K97"/>
  <c r="L97"/>
  <c r="J99"/>
  <c r="K99"/>
  <c r="L99"/>
  <c r="J109"/>
  <c r="K109"/>
  <c r="L109"/>
  <c r="J111"/>
  <c r="K111"/>
  <c r="L111"/>
  <c r="J112"/>
  <c r="K112"/>
  <c r="L112"/>
  <c r="J113"/>
  <c r="K113"/>
  <c r="L113"/>
  <c r="J114"/>
  <c r="K114"/>
  <c r="L114"/>
  <c r="J115"/>
  <c r="K115"/>
  <c r="L115"/>
  <c r="K124"/>
  <c r="J131"/>
  <c r="K131"/>
  <c r="L131"/>
  <c r="J140"/>
  <c r="K140"/>
  <c r="L140"/>
  <c r="J142"/>
  <c r="K142"/>
  <c r="L142"/>
  <c r="J148"/>
  <c r="K148"/>
  <c r="L148"/>
  <c r="J137"/>
  <c r="K137"/>
  <c r="L137"/>
  <c r="J145"/>
  <c r="K145"/>
  <c r="L145"/>
  <c r="J151"/>
  <c r="K151"/>
  <c r="L151"/>
  <c r="J152"/>
  <c r="L152"/>
  <c r="J154"/>
  <c r="K154"/>
  <c r="L154"/>
  <c r="J155"/>
  <c r="K155"/>
  <c r="L155"/>
  <c r="J162"/>
  <c r="K162"/>
  <c r="L162"/>
  <c r="J167"/>
  <c r="K167"/>
  <c r="L167"/>
  <c r="J74"/>
  <c r="K74"/>
  <c r="L74"/>
  <c r="J92"/>
  <c r="K92"/>
  <c r="L92"/>
  <c r="J56"/>
  <c r="K56"/>
  <c r="L56"/>
  <c r="E150"/>
  <c r="G150"/>
  <c r="C150"/>
  <c r="D166"/>
  <c r="E166"/>
  <c r="G166"/>
  <c r="C166"/>
  <c r="C170" l="1"/>
  <c r="D170"/>
  <c r="J136"/>
  <c r="E170"/>
  <c r="I136"/>
  <c r="I166"/>
  <c r="I150"/>
  <c r="I96"/>
  <c r="K123"/>
  <c r="L136"/>
  <c r="J123"/>
  <c r="G122"/>
  <c r="K136"/>
  <c r="L123"/>
  <c r="L166"/>
  <c r="J166"/>
  <c r="L153"/>
  <c r="J153"/>
  <c r="L150"/>
  <c r="J150"/>
  <c r="L96"/>
  <c r="J96"/>
  <c r="L77"/>
  <c r="J77"/>
  <c r="L70"/>
  <c r="J70"/>
  <c r="K166"/>
  <c r="K153"/>
  <c r="K150"/>
  <c r="K122"/>
  <c r="K96"/>
  <c r="K77"/>
  <c r="K70"/>
  <c r="I122" l="1"/>
  <c r="G170"/>
  <c r="J122"/>
  <c r="I135"/>
  <c r="J135"/>
  <c r="L135"/>
  <c r="L122"/>
  <c r="H149" l="1"/>
  <c r="H117"/>
  <c r="H103"/>
  <c r="H104"/>
  <c r="H102"/>
  <c r="H143"/>
  <c r="H147"/>
  <c r="H144"/>
  <c r="H138"/>
  <c r="H141"/>
  <c r="H160"/>
  <c r="H158"/>
  <c r="H164"/>
  <c r="H161"/>
  <c r="H170"/>
  <c r="H133"/>
  <c r="H130"/>
  <c r="H127"/>
  <c r="H129"/>
  <c r="H169"/>
  <c r="H168"/>
  <c r="H116"/>
  <c r="H108"/>
  <c r="H106"/>
  <c r="H120"/>
  <c r="H101"/>
  <c r="H93"/>
  <c r="H105"/>
  <c r="H100"/>
  <c r="H81"/>
  <c r="H89"/>
  <c r="I170"/>
  <c r="H59"/>
  <c r="H90"/>
  <c r="K170"/>
  <c r="L170"/>
  <c r="H68"/>
  <c r="H69"/>
  <c r="H60"/>
  <c r="H159"/>
  <c r="H87"/>
  <c r="H134"/>
  <c r="H185"/>
  <c r="H76"/>
  <c r="H86"/>
  <c r="H67"/>
  <c r="H126"/>
  <c r="H157"/>
  <c r="H187"/>
  <c r="H184"/>
  <c r="H128"/>
  <c r="H165"/>
  <c r="H182"/>
  <c r="H183"/>
  <c r="H186"/>
  <c r="L177"/>
  <c r="L176"/>
  <c r="K176"/>
  <c r="K177"/>
  <c r="J176"/>
  <c r="J177"/>
  <c r="E175"/>
  <c r="G175"/>
  <c r="H179" s="1"/>
  <c r="K51"/>
  <c r="J170"/>
  <c r="J175" l="1"/>
  <c r="H52"/>
  <c r="H53"/>
  <c r="H54"/>
  <c r="H57"/>
  <c r="H61"/>
  <c r="H62"/>
  <c r="H64"/>
  <c r="H65"/>
  <c r="H72"/>
  <c r="H78"/>
  <c r="H80"/>
  <c r="H82"/>
  <c r="H84"/>
  <c r="H85"/>
  <c r="H88"/>
  <c r="H95"/>
  <c r="H119"/>
  <c r="H121"/>
  <c r="H97"/>
  <c r="H99"/>
  <c r="H109"/>
  <c r="H111"/>
  <c r="H112"/>
  <c r="H113"/>
  <c r="H114"/>
  <c r="H115"/>
  <c r="H123"/>
  <c r="H124"/>
  <c r="H131"/>
  <c r="H140"/>
  <c r="H142"/>
  <c r="H148"/>
  <c r="H136"/>
  <c r="H137"/>
  <c r="H145"/>
  <c r="H151"/>
  <c r="H152"/>
  <c r="H154"/>
  <c r="H155"/>
  <c r="H162"/>
  <c r="H167"/>
  <c r="H74"/>
  <c r="H92"/>
  <c r="H56"/>
  <c r="H166"/>
  <c r="H153"/>
  <c r="H150"/>
  <c r="H135"/>
  <c r="H122"/>
  <c r="H96"/>
  <c r="H77"/>
  <c r="H70"/>
  <c r="L175"/>
  <c r="H51"/>
  <c r="L51"/>
  <c r="J180" l="1"/>
  <c r="K180"/>
  <c r="L180"/>
  <c r="C172"/>
  <c r="C178"/>
  <c r="C174" s="1"/>
  <c r="D178" l="1"/>
  <c r="D174" s="1"/>
  <c r="D172"/>
  <c r="E172"/>
  <c r="E178"/>
  <c r="E174" s="1"/>
  <c r="L179" l="1"/>
  <c r="G172" l="1"/>
  <c r="G178" l="1"/>
  <c r="J179"/>
  <c r="L172"/>
  <c r="J172"/>
  <c r="H172"/>
  <c r="K172"/>
  <c r="L178" l="1"/>
  <c r="K178"/>
  <c r="J178"/>
  <c r="G174"/>
  <c r="I174" s="1"/>
  <c r="J174" l="1"/>
  <c r="H178"/>
  <c r="K174"/>
  <c r="H174"/>
  <c r="L174"/>
</calcChain>
</file>

<file path=xl/sharedStrings.xml><?xml version="1.0" encoding="utf-8"?>
<sst xmlns="http://schemas.openxmlformats.org/spreadsheetml/2006/main" count="286" uniqueCount="236">
  <si>
    <t>Единый сельскохозяйственный налог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</si>
  <si>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</si>
  <si>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</si>
  <si>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000 1 17 00000 00 0000 000</t>
  </si>
  <si>
    <t xml:space="preserve">БЕЗВОЗМЕЗДНЫЕ ПОСТУПЛЕНИЯ </t>
  </si>
  <si>
    <t>ПРОЧИЕ НЕНАЛОГОВЫЕ ДОХОДЫ</t>
  </si>
  <si>
    <t>ВСЕГО ДОХОДОВ</t>
  </si>
  <si>
    <t>РАСХОДЫ</t>
  </si>
  <si>
    <t xml:space="preserve">ЖИЛИЩНО-КОММУНАЛЬНОЕ ХОЗЯЙСТВО </t>
  </si>
  <si>
    <t>СПРАВОЧНО:</t>
  </si>
  <si>
    <t xml:space="preserve"> </t>
  </si>
  <si>
    <t>Процент исполнения годового плана</t>
  </si>
  <si>
    <t>НАЛОГОВЫЕ ДОХОДЫ</t>
  </si>
  <si>
    <t>Налог на доходы физических лиц</t>
  </si>
  <si>
    <t>НАЛОГИ НА СОВОКУПНЫЙ ДОХОД</t>
  </si>
  <si>
    <t>НАЛОГИ НА ИМУЩЕСТВО</t>
  </si>
  <si>
    <t>Земельный налог</t>
  </si>
  <si>
    <t>НЕНАЛОГОВЫЕ ДОХОДЫ</t>
  </si>
  <si>
    <t>Код</t>
  </si>
  <si>
    <t>Отклонение от годового плана</t>
  </si>
  <si>
    <t>Наименование</t>
  </si>
  <si>
    <t>0100</t>
  </si>
  <si>
    <t>0500</t>
  </si>
  <si>
    <t>Резервные фонды</t>
  </si>
  <si>
    <t>0400</t>
  </si>
  <si>
    <t>ОБЩЕГОСУДАРСТВЕННЫЕ ВОПРОСЫ</t>
  </si>
  <si>
    <t>НАЦИОНАЛЬНАЯ ЭКОНОМИКА</t>
  </si>
  <si>
    <t>в том числе:</t>
  </si>
  <si>
    <t>000 1 00 00000 00 0000 000</t>
  </si>
  <si>
    <t>000 1 01 00000 00 0000 000</t>
  </si>
  <si>
    <t>НАЛОГИ НА ПРИБЫЛЬ, ДОХОДЫ</t>
  </si>
  <si>
    <t>182 1 01 02000 01 0000 110</t>
  </si>
  <si>
    <t>182 1 05 03000 01 0000 110</t>
  </si>
  <si>
    <t>182 1 06 01030 10 0000 110</t>
  </si>
  <si>
    <t>182 1 06 06000 00 0000 110</t>
  </si>
  <si>
    <t>Налог на имущество физических лиц</t>
  </si>
  <si>
    <t>182 1 06 01000 00 0000 110</t>
  </si>
  <si>
    <t>182 1 06 06013 10 0000 110</t>
  </si>
  <si>
    <t>182 1 06 06023 10 0000 110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</si>
  <si>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</si>
  <si>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</si>
  <si>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</si>
  <si>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000 1 14 00000 00 0000 000</t>
  </si>
  <si>
    <t>000 1 11 00000 00 0000 000</t>
  </si>
  <si>
    <t>000 2 00 00000 00 0000 000</t>
  </si>
  <si>
    <t>000 2 02 01000 00 0000 151</t>
  </si>
  <si>
    <t>Доходы,  получаемые  в  виде  арендной  платы  за земельные участки, государственная  собственность на которые не разграничена и которые  расположены в границах поселений, а также средства от продажи права на заключение  договоров  аренды  указанных земельных участков</t>
  </si>
  <si>
    <t>Доходы    от    продажи    земельных    участков, государственная  собственность  на   которые   не разграничена и  которые  расположены  в  границах поселений</t>
  </si>
  <si>
    <t>0503</t>
  </si>
  <si>
    <t>Благоустройство</t>
  </si>
  <si>
    <t xml:space="preserve">Дотации бюджетам субъектов Российской Федерации и муниципальных образований </t>
  </si>
  <si>
    <t>0707</t>
  </si>
  <si>
    <t>0102</t>
  </si>
  <si>
    <t>0103</t>
  </si>
  <si>
    <t>0408</t>
  </si>
  <si>
    <t>Невыясненные поступления, зачисляемые в бюджеты поселений</t>
  </si>
  <si>
    <t>Дотации бюджетам поселений на выравнивание бюджетной обеспеченности за счет субвенции бюджету муниципального района на исполнение государственных полномочий по расчету и предоставлению дотаций</t>
  </si>
  <si>
    <t>Физическая культура и спорт</t>
  </si>
  <si>
    <t>Увеличение прочих остатков денежных средств бюджета поселения</t>
  </si>
  <si>
    <t>Уменьшение прочих остатков денежных средств бюджета поселения</t>
  </si>
  <si>
    <t>Молодежная политика и оздоровление детей</t>
  </si>
  <si>
    <t>Функционирование высшего должностного лица субъекта Российской Федерации и муниципального образования</t>
  </si>
  <si>
    <t>Всего расходов</t>
  </si>
  <si>
    <t>0106</t>
  </si>
  <si>
    <t>0501</t>
  </si>
  <si>
    <t>0505</t>
  </si>
  <si>
    <t>Другие вопросы в области жилищно-коммунального хозяйства</t>
  </si>
  <si>
    <t>1003</t>
  </si>
  <si>
    <t>Социальное обеспечение населения</t>
  </si>
  <si>
    <t>0800</t>
  </si>
  <si>
    <t>Культура</t>
  </si>
  <si>
    <t>0801</t>
  </si>
  <si>
    <t>1001</t>
  </si>
  <si>
    <t>Пенсионное обеспечение</t>
  </si>
  <si>
    <t xml:space="preserve">Возврат остатков субсидий, субвенций и иных межбюджетных трансфертов, имеющих целевое назначение, прошлых лет, из бюджетов поселений </t>
  </si>
  <si>
    <t>148 2 02 01001 10 0002 151</t>
  </si>
  <si>
    <t>ПРОФИЦИТ БЮДЖЕТА (со знаком плюс)</t>
  </si>
  <si>
    <t>ДЕФИЦИТ БЮДЖЕТА (со знаком минус)</t>
  </si>
  <si>
    <t>ИСТОЧНИКИ ВНУТРЕННЕГО ФИНАНСИРОВАНИЯ ДЕФИЦИТА БЮДЖЕТА</t>
  </si>
  <si>
    <t xml:space="preserve">Первоначальный  годовой план 
</t>
  </si>
  <si>
    <t>2</t>
  </si>
  <si>
    <t>Жилищное хозяйство</t>
  </si>
  <si>
    <t>0111</t>
  </si>
  <si>
    <t xml:space="preserve">- капитальный ремонт жилого фонда за счет средств поступающих за наем муниципальных жилых помещений     </t>
  </si>
  <si>
    <t xml:space="preserve">- увеличение стоимости основных средств </t>
  </si>
  <si>
    <t>1301</t>
  </si>
  <si>
    <t>0113</t>
  </si>
  <si>
    <t>1101</t>
  </si>
  <si>
    <t>182 1 05 03010 01 0000 110</t>
  </si>
  <si>
    <t>Прочие поступления  от  использования  имущества, находящегося  в   собственности  поселений  (за исключением  имущества  муниципальных  бюджетных и автономных учреждений,  а  также   имущества   муниципальных унитарных предприятий, в том числе казенных)</t>
  </si>
  <si>
    <t>01 02 00 00 10 0000 710</t>
  </si>
  <si>
    <t>Получение кредитов от кредитных организаций бюджетом поселения в валюте Российской Федерации</t>
  </si>
  <si>
    <t>01 02 00 00 10 0000 810</t>
  </si>
  <si>
    <t>Погашение бюджетом поселения кредитов от кредитных организаций в валюте Российской Федерации</t>
  </si>
  <si>
    <t>01 02 00 00 00 0000 000</t>
  </si>
  <si>
    <t>Кредиты кредитных организаций в валюте Российской Федерации</t>
  </si>
  <si>
    <t>01 05 00 00 00 0000 000</t>
  </si>
  <si>
    <t>Изменение остатков средств на счетах по учету средств бюджета</t>
  </si>
  <si>
    <t xml:space="preserve"> 01 05 02 01 10 0000 510</t>
  </si>
  <si>
    <t xml:space="preserve"> 01 05 02 01 10 0000 610</t>
  </si>
  <si>
    <t>000 1 05 00000 00 0000 000</t>
  </si>
  <si>
    <t>000 1 06 00000 00 0000 000</t>
  </si>
  <si>
    <t>0300</t>
  </si>
  <si>
    <t>НАЦИОНАЛЬНАЯ БЕЗОПАСНОСТЬ И ПРАВООХРАНИТЕЛЬНАЯ ДЕЯТЕЛЬНОСТЬ</t>
  </si>
  <si>
    <t>Транспорт</t>
  </si>
  <si>
    <t>0409</t>
  </si>
  <si>
    <t>Дорожное хозяйство (дорожные фонды)</t>
  </si>
  <si>
    <t>- ремонт автомобильных дорог общего пользования</t>
  </si>
  <si>
    <t>- бюджетные инвестиции в объекты капитального строительства собственности муниципальных образований</t>
  </si>
  <si>
    <t>- уличное освещение</t>
  </si>
  <si>
    <t>- озеленение</t>
  </si>
  <si>
    <t>- организация и содержание мест захоронения</t>
  </si>
  <si>
    <t>- прочие мероприятия по благоустройству городских округов и поселений</t>
  </si>
  <si>
    <t>- субсидии бюджетным учреждениям на финансовое обеспечение муниципального задания на оказание муниципальных услуг (выполнение работ)</t>
  </si>
  <si>
    <t>- субсидии бюджетным учреждениям на иные цели</t>
  </si>
  <si>
    <t>- заработная плата с начислениями на оплату труда</t>
  </si>
  <si>
    <t>Культура, кинематография</t>
  </si>
  <si>
    <t>- увеличение стоимости основных средств</t>
  </si>
  <si>
    <t xml:space="preserve">- коммунальные услуги </t>
  </si>
  <si>
    <t>1000</t>
  </si>
  <si>
    <t>Социальная политика</t>
  </si>
  <si>
    <t>1100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</si>
  <si>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</si>
  <si>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</si>
  <si>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- реализация долгосрочных целевых программ</t>
  </si>
  <si>
    <t>Защита населения и территории от чрезвычайных ситуаций природного и техногенного характера, гражданская оборона</t>
  </si>
  <si>
    <t>Образование</t>
  </si>
  <si>
    <t>0700</t>
  </si>
  <si>
    <t>- субсидия на возмещение недополученных доходов в связи с применением регулируемых тарифов на пассажирские перевозки, осуществляемые горэлектротранспортом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</si>
  <si>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 также   имущества   муниципальных унитарных предприятий, в том числе казенных), в части реализации основных средств по указанному имуществу</t>
  </si>
  <si>
    <t>000 2 02 02000 00 0000 151</t>
  </si>
  <si>
    <t>Субсидии бюджетам Российской Федерации и муниципальных образований (межбюджетные субсидии)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</si>
  <si>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</si>
  <si>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</si>
  <si>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148 219 05000 10 0000 151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</si>
  <si>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</si>
  <si>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</si>
  <si>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</si>
  <si>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</si>
  <si>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тыс.рублей</t>
  </si>
  <si>
    <t>182 1 01 02010 01 0000 110</t>
  </si>
  <si>
    <t>0107</t>
  </si>
  <si>
    <t>Обеспечение проведения выборов и референдумов</t>
  </si>
  <si>
    <t>- субсидия на капитальный ремонт и ремонт дворовых территорий многоквартирных домов, проездов к дворовым территориям многоквартирных домов населенных пунктов за счет средств областного дорожного фонда</t>
  </si>
  <si>
    <t>- субсидия на капитальный ремонт и ремонт автомобильных дорог общего пользования населенных пунктов за счет средств областного дорожного фонда</t>
  </si>
  <si>
    <t>Субсидия бюджетам поселений области на капитальный ремонт и ремонт дворовых территорий многоквартирных домов, проездов к дворовым территориям многоквартирных домов населенных пунктов за счет средств областного дорожного фонда</t>
  </si>
  <si>
    <t>Субсидия бюджетам поселений области на капитальный ремонт и ремонт автомобильных дорог общего пользования населенных пунктов за счет средств областного дорожного фонда</t>
  </si>
  <si>
    <t>148 2 02 02999 10 0037 151</t>
  </si>
  <si>
    <t>148 2 02 02999 10 0038 151</t>
  </si>
  <si>
    <t>Из них по разделу 0100</t>
  </si>
  <si>
    <t>Из них по разделу 0300</t>
  </si>
  <si>
    <t>Из них по разделу 0400</t>
  </si>
  <si>
    <t>Из них по разделу 0500</t>
  </si>
  <si>
    <t>- органов местного самоуправления</t>
  </si>
  <si>
    <t>- заработная плата с начислениями на оплату труда, из них: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</si>
  <si>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</si>
  <si>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Другие вопросы в области национальной экономики</t>
  </si>
  <si>
    <t>Процент 
исполнения плана 
1 квартала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</si>
  <si>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9.9"/>
        <color indexed="8"/>
        <rFont val="Arial Narrow"/>
        <family val="2"/>
        <charset val="204"/>
      </rPr>
      <t>1</t>
    </r>
    <r>
      <rPr>
        <sz val="9"/>
        <color indexed="8"/>
        <rFont val="Arial Narrow"/>
        <family val="2"/>
        <charset val="204"/>
      </rPr>
      <t xml:space="preserve"> и 228 Налогового кодекса Российской Федерации</t>
    </r>
  </si>
  <si>
    <t>000 1 16 00000 00 0000 000</t>
  </si>
  <si>
    <t>ШТРАФЫ, САНКЦИИ, ВОЗМЕЩЕНИЕ УЩЕРБА</t>
  </si>
  <si>
    <t>161 1 16 33050 10 0000 140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</si>
  <si>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</si>
  <si>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</si>
  <si>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- межбюджетные трансферты на осуществление переданных полномочий по решению вопросов местного значения поселений в части исполнения бюджета МО г.Энгельс</t>
  </si>
  <si>
    <t>- межбюджетные трансферты ЭМР</t>
  </si>
  <si>
    <t>Доходы от сдачи в аренду имущества, составляющего казну поселений (за исключением земельных участков)</t>
  </si>
  <si>
    <t xml:space="preserve">148 2 02 04999 10 0001 151 </t>
  </si>
  <si>
    <t>Иные межбюджетные трансферты бюджетам поселений из бюджета Энгельсского муниципального района</t>
  </si>
  <si>
    <t>Иные межбюджетные трансферты</t>
  </si>
  <si>
    <t>000 2 02 04000 00 0000 151</t>
  </si>
  <si>
    <t>Фактическое
исполнение
на 01.04.2014 г.</t>
  </si>
  <si>
    <t>0104</t>
  </si>
  <si>
    <t xml:space="preserve">- межбюджетные трансферты на осуществление переданных полномочий по решению вопросов местного значения поселений </t>
  </si>
  <si>
    <t>0309</t>
  </si>
  <si>
    <t>в т.ч.:</t>
  </si>
  <si>
    <t xml:space="preserve">- межбюджетные трансферты на обеспечение деятельности аварийно-спасательного формирования - муниципального учреждения "Энгельс-Спас" </t>
  </si>
  <si>
    <t>2900430, 2900420, 3900430, 3900440</t>
  </si>
  <si>
    <t>0412</t>
  </si>
  <si>
    <t>- межбюджетные трансферты на осуществление переданных полномочий по решению вопросов местного значения поселений по архитектуре и градостроительству</t>
  </si>
  <si>
    <t xml:space="preserve">- межбюджетные трансферты на осуществление переданных полномочий по решению вопросов местного значения поселений по земельному контролю </t>
  </si>
  <si>
    <t>- реализация программ</t>
  </si>
  <si>
    <t>- ремонт дворовых территорий многоквартирных домов   (в рамках ВЦП)</t>
  </si>
  <si>
    <t>- замена и модернизация лифтового оборудования  (в рамках МЦП)</t>
  </si>
  <si>
    <t>0502</t>
  </si>
  <si>
    <t>Коммунальное хозяйство</t>
  </si>
  <si>
    <t>Физическая культура, в т.ч.:</t>
  </si>
  <si>
    <t>1403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</si>
  <si>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</si>
  <si>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</si>
  <si>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000 1 03 00000 00 0000 000</t>
  </si>
  <si>
    <t>100 1 03 02000 00 0000 000</t>
  </si>
  <si>
    <t>119 1 16 51040 02 0000 140</t>
  </si>
  <si>
    <t>Денежные взыскания (штрафы) установленные законами субъектов Российской Федерации за несоблюдение муниципальных правовых актов, зачисляемых в бюджеты поселений</t>
  </si>
  <si>
    <t>119 1 17 01050 10 0000 180</t>
  </si>
  <si>
    <t>НАЛОГОВЫЕ И НЕНАЛОГОВЫЕ ДОХОДЫ</t>
  </si>
  <si>
    <t>- работников муниципальных учреждений соц.сферы</t>
  </si>
  <si>
    <t>Налоги на товары (работы, услуги), реализуемые на территории Российской Федерации</t>
  </si>
  <si>
    <t>Акцизы по подакцизным товарам  (продукции), производимым на территории Российской Федерации</t>
  </si>
  <si>
    <t>Анализ исполнения  бюджета муниципального образования город Энгельс за 1 квартал 2015 года</t>
  </si>
  <si>
    <t>134 1 17 05050 13 0000 180</t>
  </si>
  <si>
    <t>134 1 11 05075 13 0000 120</t>
  </si>
  <si>
    <t>119 1 11 07015 13 0000 120</t>
  </si>
  <si>
    <t>134 1 11 05013 13 0000 120</t>
  </si>
  <si>
    <t>134 1 14 02053 13 0000 410</t>
  </si>
  <si>
    <t>Уточненный годовой план 
на 01.04.2015 г.</t>
  </si>
  <si>
    <t>прочие неналоговые доходы бюджетов городских поселений (соц.найм МБУ)</t>
  </si>
  <si>
    <t>104 1 14 06025 13 0000 430</t>
  </si>
  <si>
    <t>134 1 14 06013 13 0000 430</t>
  </si>
  <si>
    <t>Фактическое
исполнение
на 01.04.2015 г.</t>
  </si>
  <si>
    <t>Уд. вес
в 2015 г.</t>
  </si>
  <si>
    <t>Сравнение исполнения на 01.04.2014 и 2015 гг.      (гр.7-гр.6)</t>
  </si>
  <si>
    <t>125 1 11 09045 13 0000 120</t>
  </si>
  <si>
    <t>- оплата налога на имущество и транспортного налога</t>
  </si>
  <si>
    <t xml:space="preserve">- прочие расходы </t>
  </si>
  <si>
    <t xml:space="preserve"> - оплата услуг связи</t>
  </si>
  <si>
    <t>- Муниципальная программа "Молодежь муниципального образования город Энгельс Энгельсского муниципального района Саратовской области" на 2013- 2015 годы</t>
  </si>
  <si>
    <t>- оплата услуг связи</t>
  </si>
  <si>
    <t xml:space="preserve">- прочие расходы  </t>
  </si>
  <si>
    <t>- Ведомственная целевая программа "Развитие культуры на территории муниципального образования город Энгельс Энгельсского муниципального района Саратовской области" на 2014-2016 годы</t>
  </si>
  <si>
    <t>Ведомственная целевая программа "Развитие физической культуры и спорта на территории муниципального образования город Энгельс Энгельсского муниципального района Саратовской области" на 2014-2016 годы</t>
  </si>
  <si>
    <t>3701020</t>
  </si>
  <si>
    <t>- проведение мероприятий в области молодежной политики и обеспечение деятельности учреждений</t>
  </si>
  <si>
    <t>- проведение мероприятий в области культуры учреждениями соц. Сферы и обеспечение деятельности учреждений</t>
  </si>
  <si>
    <t>3601070</t>
  </si>
  <si>
    <t>612, 244
3501030</t>
  </si>
  <si>
    <t>- ежемесячные взносы на кап.ремонт жил.фонда</t>
  </si>
  <si>
    <t>- проведение аварийно-восстановительных работ по ликвидации ЧС</t>
  </si>
  <si>
    <t>- содержание жил.помещений (в рамках ВЦП)</t>
  </si>
  <si>
    <t>в т.ч. МБТ на организацию похоронного дела</t>
  </si>
  <si>
    <t>- содержание автомобильных дорог общего пользования (в т.ч. приобр.ОС для содержания дорог)</t>
  </si>
  <si>
    <t>- предотвращения рисков возникновения ЧС  (в рамках МЦП)</t>
  </si>
  <si>
    <t>План  1 квартала
на 01.04.2015 г.</t>
  </si>
  <si>
    <t>0804</t>
  </si>
  <si>
    <t>Другие вопросы в области культуры, кинематографии</t>
  </si>
  <si>
    <t>Содержание МБУ</t>
  </si>
</sst>
</file>

<file path=xl/styles.xml><?xml version="1.0" encoding="utf-8"?>
<styleSheet xmlns="http://schemas.openxmlformats.org/spreadsheetml/2006/main">
  <numFmts count="7">
    <numFmt numFmtId="43" formatCode="_-* #,##0.00_р_._-;\-* #,##0.00_р_._-;_-* &quot;-&quot;??_р_._-;_-@_-"/>
    <numFmt numFmtId="164" formatCode="0.0"/>
    <numFmt numFmtId="165" formatCode="0.0%"/>
    <numFmt numFmtId="166" formatCode="_-* #,##0.0_р_._-;\-* #,##0.0_р_._-;_-* &quot;-&quot;??_р_._-;_-@_-"/>
    <numFmt numFmtId="167" formatCode="#,##0.0"/>
    <numFmt numFmtId="168" formatCode="\+#,##0.0;\-#,##0.0"/>
    <numFmt numFmtId="169" formatCode="#,##0.00;[Red]\-#,##0.00;0.00"/>
  </numFmts>
  <fonts count="25">
    <font>
      <sz val="10"/>
      <name val="Arial Cyr"/>
      <charset val="204"/>
    </font>
    <font>
      <sz val="10"/>
      <name val="Arial Cyr"/>
      <charset val="204"/>
    </font>
    <font>
      <b/>
      <sz val="9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b/>
      <i/>
      <sz val="9"/>
      <name val="Arial Narrow"/>
      <family val="2"/>
    </font>
    <font>
      <b/>
      <sz val="11"/>
      <name val="Arial Narrow"/>
      <family val="2"/>
    </font>
    <font>
      <b/>
      <u/>
      <sz val="9"/>
      <name val="Arial Narrow"/>
      <family val="2"/>
    </font>
    <font>
      <sz val="9"/>
      <name val="Arial Narrow"/>
      <family val="2"/>
      <charset val="204"/>
    </font>
    <font>
      <b/>
      <sz val="9"/>
      <name val="Arial Narrow"/>
      <family val="2"/>
      <charset val="204"/>
    </font>
    <font>
      <sz val="8"/>
      <name val="Arial Narrow"/>
      <family val="2"/>
      <charset val="204"/>
    </font>
    <font>
      <b/>
      <sz val="9"/>
      <color indexed="8"/>
      <name val="Arial Narrow"/>
      <family val="2"/>
      <charset val="204"/>
    </font>
    <font>
      <sz val="9"/>
      <color indexed="8"/>
      <name val="Arial Narrow"/>
      <family val="2"/>
      <charset val="204"/>
    </font>
    <font>
      <sz val="10"/>
      <name val="Arial"/>
      <family val="2"/>
      <charset val="204"/>
    </font>
    <font>
      <b/>
      <sz val="8"/>
      <name val="Arial Narrow"/>
      <family val="2"/>
      <charset val="204"/>
    </font>
    <font>
      <b/>
      <sz val="10"/>
      <name val="Arial Narrow"/>
      <family val="2"/>
    </font>
    <font>
      <sz val="10"/>
      <name val="Arial Narrow"/>
      <family val="2"/>
    </font>
    <font>
      <b/>
      <sz val="10"/>
      <name val="Arial Narrow"/>
      <family val="2"/>
      <charset val="204"/>
    </font>
    <font>
      <sz val="7"/>
      <name val="Arial Narrow"/>
      <family val="2"/>
      <charset val="204"/>
    </font>
    <font>
      <b/>
      <sz val="7"/>
      <name val="Arial Narrow"/>
      <family val="2"/>
      <charset val="204"/>
    </font>
    <font>
      <b/>
      <sz val="11"/>
      <name val="Arial Narrow"/>
      <family val="2"/>
      <charset val="204"/>
    </font>
    <font>
      <vertAlign val="superscript"/>
      <sz val="9.9"/>
      <color indexed="8"/>
      <name val="Arial Narrow"/>
      <family val="2"/>
      <charset val="204"/>
    </font>
    <font>
      <b/>
      <sz val="11"/>
      <color indexed="8"/>
      <name val="Arial Narrow"/>
      <family val="2"/>
      <charset val="204"/>
    </font>
    <font>
      <sz val="9"/>
      <name val="Arial Narrow"/>
      <family val="2"/>
      <charset val="204"/>
    </font>
    <font>
      <b/>
      <sz val="9"/>
      <color indexed="8"/>
      <name val="Arial Narrow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B7F9C2"/>
        <bgColor indexed="64"/>
      </patternFill>
    </fill>
    <fill>
      <patternFill patternType="solid">
        <fgColor rgb="FFB7FFC2"/>
        <bgColor indexed="64"/>
      </patternFill>
    </fill>
    <fill>
      <patternFill patternType="solid">
        <fgColor rgb="FFB7F8C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CFFCC"/>
        <bgColor indexed="64"/>
      </patternFill>
    </fill>
  </fills>
  <borders count="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5">
    <xf numFmtId="0" fontId="0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40">
    <xf numFmtId="0" fontId="0" fillId="0" borderId="0" xfId="0"/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justify" vertical="center"/>
    </xf>
    <xf numFmtId="167" fontId="2" fillId="0" borderId="1" xfId="0" applyNumberFormat="1" applyFont="1" applyFill="1" applyBorder="1" applyAlignment="1">
      <alignment horizontal="right" vertical="center"/>
    </xf>
    <xf numFmtId="0" fontId="2" fillId="0" borderId="1" xfId="0" applyNumberFormat="1" applyFont="1" applyFill="1" applyBorder="1" applyAlignment="1">
      <alignment horizontal="justify" vertical="center" wrapText="1"/>
    </xf>
    <xf numFmtId="167" fontId="3" fillId="0" borderId="1" xfId="0" applyNumberFormat="1" applyFont="1" applyFill="1" applyBorder="1" applyAlignment="1">
      <alignment horizontal="right" vertical="center"/>
    </xf>
    <xf numFmtId="0" fontId="3" fillId="0" borderId="1" xfId="0" applyNumberFormat="1" applyFont="1" applyFill="1" applyBorder="1" applyAlignment="1">
      <alignment horizontal="justify" vertical="center"/>
    </xf>
    <xf numFmtId="49" fontId="3" fillId="0" borderId="1" xfId="0" applyNumberFormat="1" applyFont="1" applyFill="1" applyBorder="1" applyAlignment="1">
      <alignment horizontal="justify" vertical="center"/>
    </xf>
    <xf numFmtId="49" fontId="3" fillId="0" borderId="1" xfId="0" applyNumberFormat="1" applyFont="1" applyFill="1" applyBorder="1" applyAlignment="1">
      <alignment horizontal="justify" vertical="center" wrapText="1"/>
    </xf>
    <xf numFmtId="0" fontId="7" fillId="0" borderId="1" xfId="0" applyNumberFormat="1" applyFont="1" applyFill="1" applyBorder="1" applyAlignment="1">
      <alignment horizontal="justify"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justify" wrapText="1"/>
    </xf>
    <xf numFmtId="0" fontId="10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justify" vertical="center" wrapText="1"/>
    </xf>
    <xf numFmtId="0" fontId="14" fillId="0" borderId="0" xfId="0" applyFont="1" applyFill="1" applyBorder="1" applyAlignment="1">
      <alignment horizontal="left" vertical="justify" wrapText="1"/>
    </xf>
    <xf numFmtId="164" fontId="3" fillId="0" borderId="1" xfId="3" applyNumberFormat="1" applyFont="1" applyFill="1" applyBorder="1" applyAlignment="1">
      <alignment horizontal="right" vertical="center"/>
    </xf>
    <xf numFmtId="167" fontId="8" fillId="0" borderId="1" xfId="0" applyNumberFormat="1" applyFont="1" applyFill="1" applyBorder="1" applyAlignment="1">
      <alignment horizontal="right" vertical="center" wrapText="1"/>
    </xf>
    <xf numFmtId="168" fontId="4" fillId="0" borderId="0" xfId="0" applyNumberFormat="1" applyFont="1" applyFill="1" applyBorder="1" applyAlignment="1">
      <alignment horizontal="left" vertical="justify" wrapText="1"/>
    </xf>
    <xf numFmtId="168" fontId="14" fillId="0" borderId="0" xfId="0" applyNumberFormat="1" applyFont="1" applyFill="1" applyBorder="1" applyAlignment="1">
      <alignment horizontal="left" vertical="justify" wrapText="1"/>
    </xf>
    <xf numFmtId="168" fontId="10" fillId="0" borderId="0" xfId="0" applyNumberFormat="1" applyFont="1" applyFill="1" applyBorder="1" applyAlignment="1">
      <alignment horizontal="left" vertical="justify" wrapText="1"/>
    </xf>
    <xf numFmtId="0" fontId="10" fillId="0" borderId="0" xfId="0" applyFont="1" applyFill="1" applyBorder="1" applyAlignment="1">
      <alignment horizontal="left" vertical="justify" wrapText="1"/>
    </xf>
    <xf numFmtId="0" fontId="9" fillId="0" borderId="0" xfId="0" applyFont="1" applyFill="1" applyBorder="1" applyAlignment="1">
      <alignment vertical="center"/>
    </xf>
    <xf numFmtId="167" fontId="12" fillId="0" borderId="1" xfId="0" applyNumberFormat="1" applyFont="1" applyFill="1" applyBorder="1" applyAlignment="1" applyProtection="1">
      <alignment horizontal="right" vertical="center"/>
      <protection locked="0"/>
    </xf>
    <xf numFmtId="167" fontId="4" fillId="0" borderId="1" xfId="0" applyNumberFormat="1" applyFont="1" applyFill="1" applyBorder="1" applyAlignment="1">
      <alignment horizontal="center" vertical="center" wrapText="1"/>
    </xf>
    <xf numFmtId="167" fontId="2" fillId="0" borderId="1" xfId="0" applyNumberFormat="1" applyFont="1" applyFill="1" applyBorder="1" applyAlignment="1">
      <alignment horizontal="justify" vertical="center"/>
    </xf>
    <xf numFmtId="167" fontId="3" fillId="0" borderId="1" xfId="0" applyNumberFormat="1" applyFont="1" applyFill="1" applyBorder="1" applyAlignment="1">
      <alignment horizontal="right" vertical="center" wrapText="1"/>
    </xf>
    <xf numFmtId="167" fontId="7" fillId="0" borderId="1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justify" vertical="center" wrapText="1"/>
    </xf>
    <xf numFmtId="167" fontId="3" fillId="0" borderId="0" xfId="0" applyNumberFormat="1" applyFont="1" applyFill="1" applyBorder="1" applyAlignment="1">
      <alignment horizontal="right" vertical="center"/>
    </xf>
    <xf numFmtId="49" fontId="2" fillId="0" borderId="1" xfId="0" applyNumberFormat="1" applyFont="1" applyFill="1" applyBorder="1" applyAlignment="1">
      <alignment horizontal="center" vertical="center"/>
    </xf>
    <xf numFmtId="165" fontId="3" fillId="0" borderId="0" xfId="3" applyNumberFormat="1" applyFont="1" applyFill="1" applyBorder="1" applyAlignment="1">
      <alignment horizontal="right" vertical="center"/>
    </xf>
    <xf numFmtId="168" fontId="3" fillId="0" borderId="0" xfId="0" applyNumberFormat="1" applyFont="1" applyFill="1" applyBorder="1" applyAlignment="1">
      <alignment horizontal="right" vertical="center"/>
    </xf>
    <xf numFmtId="0" fontId="8" fillId="0" borderId="1" xfId="0" applyNumberFormat="1" applyFont="1" applyFill="1" applyBorder="1" applyAlignment="1">
      <alignment horizontal="justify" vertical="center"/>
    </xf>
    <xf numFmtId="49" fontId="8" fillId="0" borderId="1" xfId="0" applyNumberFormat="1" applyFont="1" applyFill="1" applyBorder="1" applyAlignment="1">
      <alignment horizontal="justify" vertical="center"/>
    </xf>
    <xf numFmtId="167" fontId="8" fillId="0" borderId="1" xfId="0" applyNumberFormat="1" applyFont="1" applyFill="1" applyBorder="1" applyAlignment="1">
      <alignment horizontal="right" vertical="center"/>
    </xf>
    <xf numFmtId="167" fontId="9" fillId="0" borderId="1" xfId="0" applyNumberFormat="1" applyFont="1" applyFill="1" applyBorder="1" applyAlignment="1">
      <alignment horizontal="right" vertical="center"/>
    </xf>
    <xf numFmtId="167" fontId="8" fillId="0" borderId="1" xfId="0" applyNumberFormat="1" applyFont="1" applyFill="1" applyBorder="1" applyAlignment="1" applyProtection="1">
      <alignment horizontal="right" vertical="center" wrapText="1"/>
      <protection locked="0"/>
    </xf>
    <xf numFmtId="166" fontId="3" fillId="0" borderId="1" xfId="4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8" fillId="0" borderId="1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vertical="center"/>
    </xf>
    <xf numFmtId="3" fontId="18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Fill="1" applyBorder="1" applyAlignment="1" applyProtection="1">
      <alignment horizontal="left" vertical="top" wrapText="1"/>
      <protection locked="0"/>
    </xf>
    <xf numFmtId="0" fontId="12" fillId="0" borderId="1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left" vertical="top" wrapText="1"/>
      <protection locked="0"/>
    </xf>
    <xf numFmtId="0" fontId="12" fillId="0" borderId="1" xfId="0" applyFont="1" applyFill="1" applyBorder="1" applyAlignment="1" applyProtection="1">
      <alignment horizontal="left" vertical="top" wrapText="1"/>
      <protection locked="0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left" vertical="top" wrapText="1"/>
      <protection locked="0"/>
    </xf>
    <xf numFmtId="0" fontId="11" fillId="0" borderId="3" xfId="0" applyFont="1" applyFill="1" applyBorder="1" applyAlignment="1" applyProtection="1">
      <alignment horizontal="left" vertical="top" wrapText="1"/>
      <protection locked="0"/>
    </xf>
    <xf numFmtId="0" fontId="9" fillId="0" borderId="2" xfId="0" applyFont="1" applyFill="1" applyBorder="1" applyAlignment="1" applyProtection="1">
      <alignment horizontal="center" vertical="center" wrapText="1"/>
      <protection locked="0"/>
    </xf>
    <xf numFmtId="0" fontId="9" fillId="0" borderId="2" xfId="0" applyFont="1" applyFill="1" applyBorder="1" applyAlignment="1" applyProtection="1">
      <alignment horizontal="left" vertical="top" wrapText="1"/>
      <protection locked="0"/>
    </xf>
    <xf numFmtId="49" fontId="9" fillId="0" borderId="1" xfId="0" applyNumberFormat="1" applyFont="1" applyFill="1" applyBorder="1" applyAlignment="1" applyProtection="1">
      <alignment horizontal="left" vertical="top" wrapText="1"/>
      <protection locked="0"/>
    </xf>
    <xf numFmtId="49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NumberFormat="1" applyFont="1" applyFill="1" applyBorder="1" applyAlignment="1" applyProtection="1">
      <alignment horizontal="left" vertical="top" wrapText="1"/>
      <protection locked="0"/>
    </xf>
    <xf numFmtId="169" fontId="8" fillId="0" borderId="1" xfId="2" applyNumberFormat="1" applyFont="1" applyFill="1" applyBorder="1" applyAlignment="1" applyProtection="1">
      <alignment horizontal="center" vertical="center" wrapText="1"/>
      <protection locked="0"/>
    </xf>
    <xf numFmtId="49" fontId="8" fillId="0" borderId="1" xfId="0" applyNumberFormat="1" applyFont="1" applyFill="1" applyBorder="1" applyAlignment="1" applyProtection="1">
      <alignment horizontal="left" vertical="top" wrapText="1"/>
      <protection locked="0"/>
    </xf>
    <xf numFmtId="169" fontId="9" fillId="0" borderId="1" xfId="2" applyNumberFormat="1" applyFont="1" applyFill="1" applyBorder="1" applyAlignment="1" applyProtection="1">
      <alignment horizontal="center" vertical="center" wrapText="1"/>
      <protection locked="0"/>
    </xf>
    <xf numFmtId="165" fontId="2" fillId="0" borderId="1" xfId="3" applyNumberFormat="1" applyFont="1" applyFill="1" applyBorder="1" applyAlignment="1">
      <alignment horizontal="center" vertical="center"/>
    </xf>
    <xf numFmtId="168" fontId="2" fillId="0" borderId="1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167" fontId="9" fillId="0" borderId="1" xfId="0" applyNumberFormat="1" applyFont="1" applyFill="1" applyBorder="1" applyAlignment="1" applyProtection="1">
      <alignment horizontal="right" vertical="center"/>
    </xf>
    <xf numFmtId="167" fontId="12" fillId="0" borderId="1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0" xfId="0" applyNumberFormat="1" applyFont="1" applyFill="1" applyBorder="1" applyAlignment="1">
      <alignment horizontal="justify" vertical="center"/>
    </xf>
    <xf numFmtId="167" fontId="3" fillId="0" borderId="0" xfId="0" applyNumberFormat="1" applyFont="1" applyFill="1" applyBorder="1" applyAlignment="1">
      <alignment horizontal="justify"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justify" vertical="center"/>
    </xf>
    <xf numFmtId="167" fontId="5" fillId="0" borderId="0" xfId="0" applyNumberFormat="1" applyFont="1" applyFill="1" applyBorder="1" applyAlignment="1">
      <alignment horizontal="justify" vertical="center"/>
    </xf>
    <xf numFmtId="0" fontId="5" fillId="0" borderId="0" xfId="0" applyFont="1" applyFill="1" applyBorder="1" applyAlignment="1">
      <alignment horizontal="center" vertical="center"/>
    </xf>
    <xf numFmtId="49" fontId="18" fillId="0" borderId="1" xfId="0" applyNumberFormat="1" applyFont="1" applyFill="1" applyBorder="1" applyAlignment="1">
      <alignment horizontal="center" vertical="center"/>
    </xf>
    <xf numFmtId="167" fontId="9" fillId="0" borderId="1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1" xfId="0" applyNumberFormat="1" applyFont="1" applyFill="1" applyBorder="1" applyAlignment="1">
      <alignment horizontal="right" vertical="center"/>
    </xf>
    <xf numFmtId="168" fontId="3" fillId="0" borderId="1" xfId="0" applyNumberFormat="1" applyFont="1" applyFill="1" applyBorder="1" applyAlignment="1">
      <alignment horizontal="right" vertical="center"/>
    </xf>
    <xf numFmtId="0" fontId="6" fillId="0" borderId="1" xfId="0" applyNumberFormat="1" applyFont="1" applyFill="1" applyBorder="1" applyAlignment="1">
      <alignment horizontal="justify" vertical="center"/>
    </xf>
    <xf numFmtId="0" fontId="9" fillId="0" borderId="1" xfId="0" applyNumberFormat="1" applyFont="1" applyFill="1" applyBorder="1" applyAlignment="1">
      <alignment horizontal="justify" vertical="center" wrapText="1"/>
    </xf>
    <xf numFmtId="0" fontId="8" fillId="0" borderId="1" xfId="0" applyNumberFormat="1" applyFont="1" applyFill="1" applyBorder="1" applyAlignment="1">
      <alignment horizontal="justify" vertical="center" wrapText="1"/>
    </xf>
    <xf numFmtId="0" fontId="15" fillId="0" borderId="0" xfId="0" applyNumberFormat="1" applyFont="1" applyFill="1" applyBorder="1" applyAlignment="1">
      <alignment horizontal="left" vertical="center"/>
    </xf>
    <xf numFmtId="0" fontId="15" fillId="0" borderId="0" xfId="0" applyNumberFormat="1" applyFont="1" applyFill="1" applyBorder="1" applyAlignment="1">
      <alignment horizontal="justify" vertical="center"/>
    </xf>
    <xf numFmtId="167" fontId="15" fillId="0" borderId="0" xfId="0" applyNumberFormat="1" applyFont="1" applyFill="1" applyBorder="1" applyAlignment="1">
      <alignment horizontal="justify" vertical="center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justify" vertical="center"/>
    </xf>
    <xf numFmtId="0" fontId="17" fillId="0" borderId="0" xfId="0" applyFont="1" applyFill="1" applyBorder="1" applyAlignment="1">
      <alignment horizontal="center" vertical="center"/>
    </xf>
    <xf numFmtId="167" fontId="2" fillId="0" borderId="2" xfId="0" applyNumberFormat="1" applyFont="1" applyFill="1" applyBorder="1" applyAlignment="1">
      <alignment horizontal="right" vertical="center"/>
    </xf>
    <xf numFmtId="49" fontId="9" fillId="2" borderId="1" xfId="0" applyNumberFormat="1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>
      <alignment horizontal="justify" vertical="center" wrapText="1"/>
    </xf>
    <xf numFmtId="167" fontId="9" fillId="2" borderId="1" xfId="0" applyNumberFormat="1" applyFont="1" applyFill="1" applyBorder="1" applyAlignment="1">
      <alignment horizontal="right" vertical="center" wrapText="1"/>
    </xf>
    <xf numFmtId="165" fontId="9" fillId="2" borderId="1" xfId="3" applyNumberFormat="1" applyFont="1" applyFill="1" applyBorder="1" applyAlignment="1">
      <alignment horizontal="right" vertical="center"/>
    </xf>
    <xf numFmtId="168" fontId="9" fillId="2" borderId="1" xfId="0" applyNumberFormat="1" applyFont="1" applyFill="1" applyBorder="1" applyAlignment="1">
      <alignment horizontal="right" vertical="center"/>
    </xf>
    <xf numFmtId="167" fontId="9" fillId="2" borderId="1" xfId="0" applyNumberFormat="1" applyFont="1" applyFill="1" applyBorder="1" applyAlignment="1">
      <alignment horizontal="right" vertical="center"/>
    </xf>
    <xf numFmtId="49" fontId="9" fillId="2" borderId="1" xfId="0" applyNumberFormat="1" applyFont="1" applyFill="1" applyBorder="1" applyAlignment="1">
      <alignment horizontal="justify" vertical="center" wrapText="1"/>
    </xf>
    <xf numFmtId="0" fontId="9" fillId="2" borderId="1" xfId="0" applyNumberFormat="1" applyFont="1" applyFill="1" applyBorder="1" applyAlignment="1">
      <alignment horizontal="justify" vertical="center"/>
    </xf>
    <xf numFmtId="49" fontId="9" fillId="2" borderId="1" xfId="0" applyNumberFormat="1" applyFont="1" applyFill="1" applyBorder="1" applyAlignment="1">
      <alignment horizontal="justify" vertical="center"/>
    </xf>
    <xf numFmtId="0" fontId="9" fillId="2" borderId="1" xfId="0" applyFont="1" applyFill="1" applyBorder="1" applyAlignment="1">
      <alignment horizontal="center" vertical="center"/>
    </xf>
    <xf numFmtId="0" fontId="20" fillId="2" borderId="1" xfId="0" applyNumberFormat="1" applyFont="1" applyFill="1" applyBorder="1" applyAlignment="1">
      <alignment horizontal="justify" vertical="center"/>
    </xf>
    <xf numFmtId="0" fontId="8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justify" vertical="center"/>
    </xf>
    <xf numFmtId="167" fontId="3" fillId="2" borderId="1" xfId="0" applyNumberFormat="1" applyFont="1" applyFill="1" applyBorder="1" applyAlignment="1">
      <alignment horizontal="right" vertical="center"/>
    </xf>
    <xf numFmtId="165" fontId="3" fillId="2" borderId="1" xfId="3" applyNumberFormat="1" applyFont="1" applyFill="1" applyBorder="1" applyAlignment="1">
      <alignment horizontal="right" vertical="center"/>
    </xf>
    <xf numFmtId="168" fontId="3" fillId="2" borderId="1" xfId="0" applyNumberFormat="1" applyFont="1" applyFill="1" applyBorder="1" applyAlignment="1">
      <alignment horizontal="right" vertical="center"/>
    </xf>
    <xf numFmtId="49" fontId="3" fillId="2" borderId="1" xfId="0" applyNumberFormat="1" applyFont="1" applyFill="1" applyBorder="1" applyAlignment="1">
      <alignment horizontal="justify" vertical="center" wrapText="1"/>
    </xf>
    <xf numFmtId="0" fontId="4" fillId="2" borderId="1" xfId="0" applyFont="1" applyFill="1" applyBorder="1" applyAlignment="1">
      <alignment horizontal="centerContinuous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Continuous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165" fontId="8" fillId="2" borderId="1" xfId="3" applyNumberFormat="1" applyFont="1" applyFill="1" applyBorder="1" applyAlignment="1">
      <alignment horizontal="right" vertical="center"/>
    </xf>
    <xf numFmtId="168" fontId="8" fillId="2" borderId="1" xfId="0" applyNumberFormat="1" applyFont="1" applyFill="1" applyBorder="1" applyAlignment="1">
      <alignment horizontal="right" vertical="center"/>
    </xf>
    <xf numFmtId="167" fontId="2" fillId="2" borderId="1" xfId="0" applyNumberFormat="1" applyFont="1" applyFill="1" applyBorder="1" applyAlignment="1">
      <alignment horizontal="right" vertical="center"/>
    </xf>
    <xf numFmtId="165" fontId="2" fillId="2" borderId="2" xfId="3" applyNumberFormat="1" applyFont="1" applyFill="1" applyBorder="1" applyAlignment="1">
      <alignment horizontal="right" vertical="center"/>
    </xf>
    <xf numFmtId="168" fontId="2" fillId="2" borderId="2" xfId="0" applyNumberFormat="1" applyFont="1" applyFill="1" applyBorder="1" applyAlignment="1">
      <alignment horizontal="right" vertical="center"/>
    </xf>
    <xf numFmtId="167" fontId="2" fillId="2" borderId="2" xfId="0" applyNumberFormat="1" applyFont="1" applyFill="1" applyBorder="1" applyAlignment="1">
      <alignment horizontal="right" vertical="center"/>
    </xf>
    <xf numFmtId="167" fontId="8" fillId="2" borderId="1" xfId="0" applyNumberFormat="1" applyFont="1" applyFill="1" applyBorder="1" applyAlignment="1">
      <alignment horizontal="right" vertical="center"/>
    </xf>
    <xf numFmtId="0" fontId="11" fillId="0" borderId="2" xfId="0" applyFont="1" applyFill="1" applyBorder="1" applyAlignment="1" applyProtection="1">
      <alignment horizontal="left" vertical="top" wrapText="1"/>
      <protection locked="0"/>
    </xf>
    <xf numFmtId="167" fontId="11" fillId="4" borderId="1" xfId="0" applyNumberFormat="1" applyFont="1" applyFill="1" applyBorder="1" applyAlignment="1" applyProtection="1">
      <alignment horizontal="right" vertical="center"/>
    </xf>
    <xf numFmtId="49" fontId="8" fillId="5" borderId="1" xfId="0" applyNumberFormat="1" applyFont="1" applyFill="1" applyBorder="1" applyAlignment="1">
      <alignment horizontal="center" vertical="center"/>
    </xf>
    <xf numFmtId="49" fontId="3" fillId="5" borderId="1" xfId="0" applyNumberFormat="1" applyFont="1" applyFill="1" applyBorder="1" applyAlignment="1">
      <alignment horizontal="justify" vertical="center"/>
    </xf>
    <xf numFmtId="167" fontId="3" fillId="5" borderId="1" xfId="0" applyNumberFormat="1" applyFont="1" applyFill="1" applyBorder="1" applyAlignment="1">
      <alignment horizontal="right" vertical="center"/>
    </xf>
    <xf numFmtId="167" fontId="3" fillId="5" borderId="1" xfId="0" applyNumberFormat="1" applyFont="1" applyFill="1" applyBorder="1" applyAlignment="1">
      <alignment horizontal="right" vertical="center" wrapText="1"/>
    </xf>
    <xf numFmtId="49" fontId="8" fillId="0" borderId="0" xfId="0" applyNumberFormat="1" applyFont="1" applyFill="1" applyBorder="1" applyAlignment="1">
      <alignment horizontal="justify" vertical="center" wrapText="1"/>
    </xf>
    <xf numFmtId="49" fontId="8" fillId="2" borderId="1" xfId="0" applyNumberFormat="1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justify" vertical="center" wrapText="1"/>
    </xf>
    <xf numFmtId="167" fontId="8" fillId="2" borderId="1" xfId="0" applyNumberFormat="1" applyFont="1" applyFill="1" applyBorder="1" applyAlignment="1">
      <alignment horizontal="right" vertical="center" wrapText="1"/>
    </xf>
    <xf numFmtId="49" fontId="8" fillId="6" borderId="1" xfId="0" applyNumberFormat="1" applyFont="1" applyFill="1" applyBorder="1" applyAlignment="1">
      <alignment horizontal="center" vertical="center"/>
    </xf>
    <xf numFmtId="0" fontId="3" fillId="6" borderId="1" xfId="0" applyNumberFormat="1" applyFont="1" applyFill="1" applyBorder="1" applyAlignment="1">
      <alignment horizontal="justify" vertical="center"/>
    </xf>
    <xf numFmtId="167" fontId="3" fillId="6" borderId="1" xfId="0" applyNumberFormat="1" applyFont="1" applyFill="1" applyBorder="1" applyAlignment="1">
      <alignment horizontal="right" vertical="center"/>
    </xf>
    <xf numFmtId="167" fontId="12" fillId="0" borderId="1" xfId="0" applyNumberFormat="1" applyFont="1" applyFill="1" applyBorder="1" applyAlignment="1" applyProtection="1">
      <alignment horizontal="right" vertical="center"/>
    </xf>
    <xf numFmtId="167" fontId="12" fillId="4" borderId="1" xfId="0" applyNumberFormat="1" applyFont="1" applyFill="1" applyBorder="1" applyAlignment="1" applyProtection="1">
      <alignment horizontal="right" vertical="center"/>
    </xf>
    <xf numFmtId="0" fontId="8" fillId="0" borderId="1" xfId="0" applyFont="1" applyBorder="1" applyAlignment="1">
      <alignment horizontal="justify" wrapText="1"/>
    </xf>
    <xf numFmtId="0" fontId="8" fillId="0" borderId="1" xfId="0" applyFont="1" applyBorder="1" applyAlignment="1">
      <alignment horizontal="center" vertical="center"/>
    </xf>
    <xf numFmtId="167" fontId="3" fillId="6" borderId="1" xfId="0" applyNumberFormat="1" applyFont="1" applyFill="1" applyBorder="1" applyAlignment="1">
      <alignment horizontal="right" vertical="center" wrapText="1"/>
    </xf>
    <xf numFmtId="167" fontId="8" fillId="6" borderId="1" xfId="0" applyNumberFormat="1" applyFont="1" applyFill="1" applyBorder="1" applyAlignment="1">
      <alignment horizontal="right" vertical="center" wrapText="1"/>
    </xf>
    <xf numFmtId="167" fontId="8" fillId="6" borderId="1" xfId="0" applyNumberFormat="1" applyFont="1" applyFill="1" applyBorder="1" applyAlignment="1">
      <alignment horizontal="right" vertical="center"/>
    </xf>
    <xf numFmtId="49" fontId="8" fillId="6" borderId="1" xfId="0" applyNumberFormat="1" applyFont="1" applyFill="1" applyBorder="1" applyAlignment="1">
      <alignment horizontal="justify" vertical="center" wrapText="1"/>
    </xf>
    <xf numFmtId="49" fontId="3" fillId="6" borderId="1" xfId="0" applyNumberFormat="1" applyFont="1" applyFill="1" applyBorder="1" applyAlignment="1">
      <alignment horizontal="center" vertical="center"/>
    </xf>
    <xf numFmtId="165" fontId="8" fillId="3" borderId="1" xfId="3" applyNumberFormat="1" applyFont="1" applyFill="1" applyBorder="1" applyAlignment="1">
      <alignment horizontal="right" vertical="center"/>
    </xf>
    <xf numFmtId="169" fontId="9" fillId="2" borderId="1" xfId="2" applyNumberFormat="1" applyFont="1" applyFill="1" applyBorder="1" applyAlignment="1" applyProtection="1">
      <alignment horizontal="center" vertical="center" wrapText="1"/>
      <protection locked="0"/>
    </xf>
    <xf numFmtId="0" fontId="9" fillId="2" borderId="1" xfId="0" applyNumberFormat="1" applyFont="1" applyFill="1" applyBorder="1" applyAlignment="1" applyProtection="1">
      <alignment horizontal="left" vertical="top"/>
      <protection locked="0"/>
    </xf>
    <xf numFmtId="167" fontId="9" fillId="2" borderId="1" xfId="0" applyNumberFormat="1" applyFont="1" applyFill="1" applyBorder="1" applyAlignment="1" applyProtection="1">
      <alignment horizontal="right" vertical="center"/>
    </xf>
    <xf numFmtId="167" fontId="3" fillId="7" borderId="1" xfId="0" applyNumberFormat="1" applyFont="1" applyFill="1" applyBorder="1" applyAlignment="1">
      <alignment horizontal="right" vertical="center"/>
    </xf>
    <xf numFmtId="165" fontId="9" fillId="3" borderId="1" xfId="3" applyNumberFormat="1" applyFont="1" applyFill="1" applyBorder="1" applyAlignment="1">
      <alignment horizontal="right" vertical="center"/>
    </xf>
    <xf numFmtId="165" fontId="2" fillId="2" borderId="2" xfId="3" applyNumberFormat="1" applyFont="1" applyFill="1" applyBorder="1" applyAlignment="1">
      <alignment horizontal="right" vertical="center"/>
    </xf>
    <xf numFmtId="165" fontId="11" fillId="2" borderId="1" xfId="0" applyNumberFormat="1" applyFont="1" applyFill="1" applyBorder="1" applyAlignment="1">
      <alignment horizontal="right" vertical="center"/>
    </xf>
    <xf numFmtId="168" fontId="12" fillId="2" borderId="1" xfId="0" applyNumberFormat="1" applyFont="1" applyFill="1" applyBorder="1" applyAlignment="1" applyProtection="1">
      <alignment horizontal="right" vertical="center"/>
    </xf>
    <xf numFmtId="168" fontId="11" fillId="2" borderId="1" xfId="0" applyNumberFormat="1" applyFont="1" applyFill="1" applyBorder="1" applyAlignment="1" applyProtection="1">
      <alignment horizontal="right" vertical="center"/>
    </xf>
    <xf numFmtId="167" fontId="2" fillId="7" borderId="1" xfId="0" applyNumberFormat="1" applyFont="1" applyFill="1" applyBorder="1" applyAlignment="1">
      <alignment horizontal="right" vertical="center"/>
    </xf>
    <xf numFmtId="167" fontId="9" fillId="7" borderId="1" xfId="0" applyNumberFormat="1" applyFont="1" applyFill="1" applyBorder="1" applyAlignment="1">
      <alignment horizontal="right" vertical="center"/>
    </xf>
    <xf numFmtId="167" fontId="8" fillId="7" borderId="1" xfId="0" applyNumberFormat="1" applyFont="1" applyFill="1" applyBorder="1" applyAlignment="1">
      <alignment horizontal="right" vertical="center"/>
    </xf>
    <xf numFmtId="167" fontId="4" fillId="5" borderId="1" xfId="0" applyNumberFormat="1" applyFont="1" applyFill="1" applyBorder="1" applyAlignment="1">
      <alignment horizontal="center" vertical="center" wrapText="1"/>
    </xf>
    <xf numFmtId="3" fontId="18" fillId="5" borderId="1" xfId="0" applyNumberFormat="1" applyFont="1" applyFill="1" applyBorder="1" applyAlignment="1">
      <alignment horizontal="center" vertical="center" wrapText="1"/>
    </xf>
    <xf numFmtId="167" fontId="11" fillId="5" borderId="1" xfId="0" applyNumberFormat="1" applyFont="1" applyFill="1" applyBorder="1" applyAlignment="1" applyProtection="1">
      <alignment horizontal="right" vertical="center"/>
    </xf>
    <xf numFmtId="167" fontId="12" fillId="5" borderId="1" xfId="0" applyNumberFormat="1" applyFont="1" applyFill="1" applyBorder="1" applyAlignment="1" applyProtection="1">
      <alignment horizontal="right" vertical="center"/>
    </xf>
    <xf numFmtId="167" fontId="12" fillId="5" borderId="1" xfId="0" applyNumberFormat="1" applyFont="1" applyFill="1" applyBorder="1" applyAlignment="1" applyProtection="1">
      <alignment horizontal="right" vertical="center"/>
      <protection locked="0"/>
    </xf>
    <xf numFmtId="167" fontId="12" fillId="5" borderId="1" xfId="0" applyNumberFormat="1" applyFont="1" applyFill="1" applyBorder="1" applyAlignment="1" applyProtection="1">
      <alignment horizontal="right" vertical="center" wrapText="1"/>
      <protection locked="0"/>
    </xf>
    <xf numFmtId="167" fontId="8" fillId="5" borderId="1" xfId="0" applyNumberFormat="1" applyFont="1" applyFill="1" applyBorder="1" applyAlignment="1" applyProtection="1">
      <alignment horizontal="right" vertical="center" wrapText="1"/>
      <protection locked="0"/>
    </xf>
    <xf numFmtId="167" fontId="9" fillId="5" borderId="2" xfId="0" applyNumberFormat="1" applyFont="1" applyFill="1" applyBorder="1" applyAlignment="1" applyProtection="1">
      <alignment horizontal="right" vertical="center"/>
    </xf>
    <xf numFmtId="167" fontId="9" fillId="5" borderId="1" xfId="0" applyNumberFormat="1" applyFont="1" applyFill="1" applyBorder="1" applyAlignment="1" applyProtection="1">
      <alignment horizontal="right" vertical="center"/>
    </xf>
    <xf numFmtId="167" fontId="9" fillId="5" borderId="1" xfId="0" applyNumberFormat="1" applyFont="1" applyFill="1" applyBorder="1" applyAlignment="1" applyProtection="1">
      <alignment horizontal="right" vertical="center" wrapText="1"/>
      <protection locked="0"/>
    </xf>
    <xf numFmtId="0" fontId="4" fillId="8" borderId="1" xfId="0" applyFont="1" applyFill="1" applyBorder="1" applyAlignment="1">
      <alignment horizontal="center" vertical="center" wrapText="1"/>
    </xf>
    <xf numFmtId="0" fontId="18" fillId="8" borderId="1" xfId="0" applyFont="1" applyFill="1" applyBorder="1" applyAlignment="1">
      <alignment horizontal="center" vertical="center" wrapText="1"/>
    </xf>
    <xf numFmtId="167" fontId="12" fillId="8" borderId="1" xfId="0" applyNumberFormat="1" applyFont="1" applyFill="1" applyBorder="1" applyAlignment="1" applyProtection="1">
      <alignment horizontal="right" vertical="center"/>
    </xf>
    <xf numFmtId="167" fontId="12" fillId="8" borderId="1" xfId="0" applyNumberFormat="1" applyFont="1" applyFill="1" applyBorder="1" applyAlignment="1" applyProtection="1">
      <alignment horizontal="right" vertical="center"/>
      <protection locked="0"/>
    </xf>
    <xf numFmtId="167" fontId="12" fillId="8" borderId="1" xfId="0" applyNumberFormat="1" applyFont="1" applyFill="1" applyBorder="1" applyAlignment="1" applyProtection="1">
      <alignment horizontal="right" vertical="center" wrapText="1"/>
      <protection locked="0"/>
    </xf>
    <xf numFmtId="167" fontId="9" fillId="8" borderId="1" xfId="0" applyNumberFormat="1" applyFont="1" applyFill="1" applyBorder="1" applyAlignment="1" applyProtection="1">
      <alignment horizontal="right" vertical="center"/>
    </xf>
    <xf numFmtId="167" fontId="8" fillId="8" borderId="1" xfId="0" applyNumberFormat="1" applyFont="1" applyFill="1" applyBorder="1" applyAlignment="1" applyProtection="1">
      <alignment horizontal="right" vertical="center" wrapText="1"/>
      <protection locked="0"/>
    </xf>
    <xf numFmtId="167" fontId="9" fillId="8" borderId="1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1" xfId="0" applyNumberFormat="1" applyFont="1" applyFill="1" applyBorder="1" applyAlignment="1">
      <alignment horizontal="left" vertical="center"/>
    </xf>
    <xf numFmtId="0" fontId="22" fillId="0" borderId="1" xfId="0" applyFont="1" applyFill="1" applyBorder="1" applyAlignment="1" applyProtection="1">
      <alignment horizontal="left" vertical="top" wrapText="1"/>
      <protection locked="0"/>
    </xf>
    <xf numFmtId="167" fontId="8" fillId="5" borderId="1" xfId="0" applyNumberFormat="1" applyFont="1" applyFill="1" applyBorder="1" applyAlignment="1">
      <alignment horizontal="right" vertical="center"/>
    </xf>
    <xf numFmtId="167" fontId="8" fillId="5" borderId="1" xfId="0" applyNumberFormat="1" applyFont="1" applyFill="1" applyBorder="1" applyAlignment="1">
      <alignment horizontal="right" vertical="center" wrapText="1"/>
    </xf>
    <xf numFmtId="167" fontId="2" fillId="5" borderId="1" xfId="0" applyNumberFormat="1" applyFont="1" applyFill="1" applyBorder="1" applyAlignment="1">
      <alignment horizontal="right" vertical="center"/>
    </xf>
    <xf numFmtId="49" fontId="3" fillId="5" borderId="1" xfId="0" applyNumberFormat="1" applyFont="1" applyFill="1" applyBorder="1" applyAlignment="1">
      <alignment horizontal="justify" vertical="center" wrapText="1"/>
    </xf>
    <xf numFmtId="167" fontId="2" fillId="5" borderId="2" xfId="0" applyNumberFormat="1" applyFont="1" applyFill="1" applyBorder="1" applyAlignment="1">
      <alignment horizontal="right" vertical="center"/>
    </xf>
    <xf numFmtId="167" fontId="9" fillId="5" borderId="1" xfId="0" applyNumberFormat="1" applyFont="1" applyFill="1" applyBorder="1" applyAlignment="1">
      <alignment horizontal="right" vertical="center"/>
    </xf>
    <xf numFmtId="0" fontId="7" fillId="5" borderId="1" xfId="0" applyNumberFormat="1" applyFont="1" applyFill="1" applyBorder="1" applyAlignment="1">
      <alignment horizontal="justify" vertical="center"/>
    </xf>
    <xf numFmtId="167" fontId="3" fillId="8" borderId="1" xfId="0" applyNumberFormat="1" applyFont="1" applyFill="1" applyBorder="1" applyAlignment="1">
      <alignment horizontal="right" vertical="center"/>
    </xf>
    <xf numFmtId="167" fontId="8" fillId="8" borderId="1" xfId="0" applyNumberFormat="1" applyFont="1" applyFill="1" applyBorder="1" applyAlignment="1">
      <alignment horizontal="right" vertical="center"/>
    </xf>
    <xf numFmtId="167" fontId="8" fillId="8" borderId="1" xfId="0" applyNumberFormat="1" applyFont="1" applyFill="1" applyBorder="1" applyAlignment="1">
      <alignment horizontal="right" vertical="center" wrapText="1"/>
    </xf>
    <xf numFmtId="166" fontId="3" fillId="8" borderId="1" xfId="4" applyNumberFormat="1" applyFont="1" applyFill="1" applyBorder="1" applyAlignment="1">
      <alignment vertical="center"/>
    </xf>
    <xf numFmtId="167" fontId="2" fillId="8" borderId="1" xfId="0" applyNumberFormat="1" applyFont="1" applyFill="1" applyBorder="1" applyAlignment="1">
      <alignment horizontal="right" vertical="center"/>
    </xf>
    <xf numFmtId="167" fontId="3" fillId="8" borderId="1" xfId="0" applyNumberFormat="1" applyFont="1" applyFill="1" applyBorder="1" applyAlignment="1">
      <alignment horizontal="right" vertical="center" wrapText="1"/>
    </xf>
    <xf numFmtId="0" fontId="9" fillId="6" borderId="1" xfId="0" applyNumberFormat="1" applyFont="1" applyFill="1" applyBorder="1" applyAlignment="1">
      <alignment horizontal="justify" vertical="center"/>
    </xf>
    <xf numFmtId="165" fontId="23" fillId="2" borderId="1" xfId="3" applyNumberFormat="1" applyFont="1" applyFill="1" applyBorder="1" applyAlignment="1">
      <alignment horizontal="right" vertical="center"/>
    </xf>
    <xf numFmtId="168" fontId="23" fillId="2" borderId="1" xfId="0" applyNumberFormat="1" applyFont="1" applyFill="1" applyBorder="1" applyAlignment="1">
      <alignment horizontal="right" vertical="center"/>
    </xf>
    <xf numFmtId="167" fontId="23" fillId="2" borderId="1" xfId="0" applyNumberFormat="1" applyFont="1" applyFill="1" applyBorder="1" applyAlignment="1">
      <alignment horizontal="right" vertical="center"/>
    </xf>
    <xf numFmtId="0" fontId="23" fillId="0" borderId="0" xfId="0" applyFont="1" applyFill="1" applyBorder="1" applyAlignment="1">
      <alignment vertical="center"/>
    </xf>
    <xf numFmtId="165" fontId="24" fillId="2" borderId="1" xfId="0" applyNumberFormat="1" applyFont="1" applyFill="1" applyBorder="1" applyAlignment="1">
      <alignment horizontal="right" vertical="center"/>
    </xf>
    <xf numFmtId="49" fontId="23" fillId="6" borderId="1" xfId="0" applyNumberFormat="1" applyFont="1" applyFill="1" applyBorder="1" applyAlignment="1">
      <alignment horizontal="center" vertical="center"/>
    </xf>
    <xf numFmtId="49" fontId="23" fillId="6" borderId="1" xfId="0" applyNumberFormat="1" applyFont="1" applyFill="1" applyBorder="1" applyAlignment="1">
      <alignment horizontal="justify" vertical="center"/>
    </xf>
    <xf numFmtId="167" fontId="23" fillId="6" borderId="1" xfId="0" applyNumberFormat="1" applyFont="1" applyFill="1" applyBorder="1" applyAlignment="1">
      <alignment horizontal="right" vertical="center"/>
    </xf>
    <xf numFmtId="167" fontId="11" fillId="6" borderId="1" xfId="0" applyNumberFormat="1" applyFont="1" applyFill="1" applyBorder="1" applyAlignment="1" applyProtection="1">
      <alignment horizontal="right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justify" wrapText="1"/>
    </xf>
    <xf numFmtId="167" fontId="2" fillId="0" borderId="2" xfId="0" applyNumberFormat="1" applyFont="1" applyFill="1" applyBorder="1" applyAlignment="1">
      <alignment horizontal="right" vertical="center"/>
    </xf>
    <xf numFmtId="164" fontId="3" fillId="8" borderId="1" xfId="3" applyNumberFormat="1" applyFont="1" applyFill="1" applyBorder="1" applyAlignment="1">
      <alignment horizontal="right" vertical="center"/>
    </xf>
    <xf numFmtId="49" fontId="9" fillId="0" borderId="1" xfId="0" applyNumberFormat="1" applyFont="1" applyFill="1" applyBorder="1" applyAlignment="1">
      <alignment horizontal="justify" vertical="center" wrapText="1"/>
    </xf>
    <xf numFmtId="167" fontId="9" fillId="0" borderId="1" xfId="0" applyNumberFormat="1" applyFont="1" applyFill="1" applyBorder="1" applyAlignment="1">
      <alignment horizontal="right" vertical="center" wrapText="1"/>
    </xf>
    <xf numFmtId="165" fontId="9" fillId="0" borderId="1" xfId="3" applyNumberFormat="1" applyFont="1" applyFill="1" applyBorder="1" applyAlignment="1">
      <alignment horizontal="right" vertical="center"/>
    </xf>
    <xf numFmtId="165" fontId="11" fillId="0" borderId="1" xfId="0" applyNumberFormat="1" applyFont="1" applyFill="1" applyBorder="1" applyAlignment="1">
      <alignment horizontal="right" vertical="center"/>
    </xf>
    <xf numFmtId="168" fontId="9" fillId="0" borderId="1" xfId="0" applyNumberFormat="1" applyFont="1" applyFill="1" applyBorder="1" applyAlignment="1">
      <alignment horizontal="right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 applyProtection="1">
      <alignment horizontal="left" vertical="top" wrapText="1"/>
      <protection locked="0"/>
    </xf>
    <xf numFmtId="0" fontId="12" fillId="7" borderId="1" xfId="0" applyFont="1" applyFill="1" applyBorder="1" applyAlignment="1" applyProtection="1">
      <alignment horizontal="center" vertical="center" wrapText="1"/>
      <protection locked="0"/>
    </xf>
    <xf numFmtId="0" fontId="8" fillId="7" borderId="1" xfId="0" applyFont="1" applyFill="1" applyBorder="1" applyAlignment="1" applyProtection="1">
      <alignment horizontal="center" vertical="center" wrapText="1"/>
      <protection locked="0"/>
    </xf>
    <xf numFmtId="167" fontId="12" fillId="7" borderId="1" xfId="0" applyNumberFormat="1" applyFont="1" applyFill="1" applyBorder="1" applyAlignment="1" applyProtection="1">
      <alignment horizontal="right" vertical="center"/>
    </xf>
    <xf numFmtId="167" fontId="12" fillId="7" borderId="1" xfId="0" applyNumberFormat="1" applyFont="1" applyFill="1" applyBorder="1" applyAlignment="1" applyProtection="1">
      <alignment horizontal="right" vertical="center"/>
      <protection locked="0"/>
    </xf>
    <xf numFmtId="167" fontId="12" fillId="7" borderId="1" xfId="0" applyNumberFormat="1" applyFont="1" applyFill="1" applyBorder="1" applyAlignment="1" applyProtection="1">
      <alignment horizontal="right" vertical="center" wrapText="1"/>
      <protection locked="0"/>
    </xf>
    <xf numFmtId="167" fontId="8" fillId="7" borderId="1" xfId="0" applyNumberFormat="1" applyFont="1" applyFill="1" applyBorder="1" applyAlignment="1" applyProtection="1">
      <alignment horizontal="right" vertical="center" wrapText="1"/>
      <protection locked="0"/>
    </xf>
    <xf numFmtId="167" fontId="9" fillId="7" borderId="1" xfId="0" applyNumberFormat="1" applyFont="1" applyFill="1" applyBorder="1" applyAlignment="1" applyProtection="1">
      <alignment horizontal="right" vertical="center"/>
    </xf>
    <xf numFmtId="167" fontId="9" fillId="7" borderId="1" xfId="0" applyNumberFormat="1" applyFont="1" applyFill="1" applyBorder="1" applyAlignment="1" applyProtection="1">
      <alignment horizontal="right" vertical="center" wrapText="1"/>
      <protection locked="0"/>
    </xf>
    <xf numFmtId="167" fontId="9" fillId="3" borderId="1" xfId="0" applyNumberFormat="1" applyFont="1" applyFill="1" applyBorder="1" applyAlignment="1" applyProtection="1">
      <alignment horizontal="right" vertical="center"/>
    </xf>
    <xf numFmtId="49" fontId="8" fillId="5" borderId="1" xfId="0" applyNumberFormat="1" applyFont="1" applyFill="1" applyBorder="1" applyAlignment="1">
      <alignment horizontal="center" vertical="center" wrapText="1"/>
    </xf>
    <xf numFmtId="167" fontId="9" fillId="9" borderId="1" xfId="0" applyNumberFormat="1" applyFont="1" applyFill="1" applyBorder="1" applyAlignment="1">
      <alignment horizontal="right" vertical="center" wrapText="1"/>
    </xf>
    <xf numFmtId="167" fontId="9" fillId="4" borderId="1" xfId="0" applyNumberFormat="1" applyFont="1" applyFill="1" applyBorder="1" applyAlignment="1">
      <alignment horizontal="right" vertical="center"/>
    </xf>
    <xf numFmtId="165" fontId="2" fillId="2" borderId="2" xfId="3" applyNumberFormat="1" applyFont="1" applyFill="1" applyBorder="1" applyAlignment="1">
      <alignment horizontal="right" vertical="center"/>
    </xf>
    <xf numFmtId="165" fontId="2" fillId="2" borderId="3" xfId="3" applyNumberFormat="1" applyFont="1" applyFill="1" applyBorder="1" applyAlignment="1">
      <alignment horizontal="right" vertical="center"/>
    </xf>
    <xf numFmtId="168" fontId="2" fillId="2" borderId="2" xfId="0" applyNumberFormat="1" applyFont="1" applyFill="1" applyBorder="1" applyAlignment="1">
      <alignment horizontal="right" vertical="center"/>
    </xf>
    <xf numFmtId="168" fontId="2" fillId="2" borderId="3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167" fontId="9" fillId="2" borderId="2" xfId="0" applyNumberFormat="1" applyFont="1" applyFill="1" applyBorder="1" applyAlignment="1">
      <alignment horizontal="right" vertical="center"/>
    </xf>
    <xf numFmtId="167" fontId="9" fillId="2" borderId="3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167" fontId="2" fillId="5" borderId="2" xfId="0" applyNumberFormat="1" applyFont="1" applyFill="1" applyBorder="1" applyAlignment="1">
      <alignment horizontal="right" vertical="center"/>
    </xf>
    <xf numFmtId="167" fontId="2" fillId="5" borderId="3" xfId="0" applyNumberFormat="1" applyFont="1" applyFill="1" applyBorder="1" applyAlignment="1">
      <alignment horizontal="right" vertical="center"/>
    </xf>
    <xf numFmtId="167" fontId="2" fillId="0" borderId="2" xfId="0" applyNumberFormat="1" applyFont="1" applyFill="1" applyBorder="1" applyAlignment="1">
      <alignment horizontal="right" vertical="center"/>
    </xf>
    <xf numFmtId="167" fontId="2" fillId="0" borderId="3" xfId="0" applyNumberFormat="1" applyFont="1" applyFill="1" applyBorder="1" applyAlignment="1">
      <alignment horizontal="right" vertical="center"/>
    </xf>
  </cellXfs>
  <cellStyles count="5">
    <cellStyle name="Обычный" xfId="0" builtinId="0"/>
    <cellStyle name="Обычный 2" xfId="1"/>
    <cellStyle name="Обычный_Tmp43" xfId="2"/>
    <cellStyle name="Процентный" xfId="3" builtinId="5"/>
    <cellStyle name="Финансовый" xfId="4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DE9D9"/>
      <color rgb="FFB7F9C2"/>
      <color rgb="FFB7F8C2"/>
      <color rgb="FFCCFFCC"/>
      <color rgb="FFB7FFC2"/>
      <color rgb="FF99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18" Type="http://schemas.openxmlformats.org/officeDocument/2006/relationships/printerSettings" Target="../printerSettings/printerSettings18.bin"/><Relationship Id="rId26" Type="http://schemas.openxmlformats.org/officeDocument/2006/relationships/printerSettings" Target="../printerSettings/printerSettings26.bin"/><Relationship Id="rId3" Type="http://schemas.openxmlformats.org/officeDocument/2006/relationships/printerSettings" Target="../printerSettings/printerSettings3.bin"/><Relationship Id="rId21" Type="http://schemas.openxmlformats.org/officeDocument/2006/relationships/printerSettings" Target="../printerSettings/printerSettings21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17" Type="http://schemas.openxmlformats.org/officeDocument/2006/relationships/printerSettings" Target="../printerSettings/printerSettings17.bin"/><Relationship Id="rId25" Type="http://schemas.openxmlformats.org/officeDocument/2006/relationships/printerSettings" Target="../printerSettings/printerSettings25.bin"/><Relationship Id="rId2" Type="http://schemas.openxmlformats.org/officeDocument/2006/relationships/printerSettings" Target="../printerSettings/printerSettings2.bin"/><Relationship Id="rId16" Type="http://schemas.openxmlformats.org/officeDocument/2006/relationships/printerSettings" Target="../printerSettings/printerSettings16.bin"/><Relationship Id="rId20" Type="http://schemas.openxmlformats.org/officeDocument/2006/relationships/printerSettings" Target="../printerSettings/printerSettings20.bin"/><Relationship Id="rId29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24" Type="http://schemas.openxmlformats.org/officeDocument/2006/relationships/printerSettings" Target="../printerSettings/printerSettings24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23" Type="http://schemas.openxmlformats.org/officeDocument/2006/relationships/printerSettings" Target="../printerSettings/printerSettings23.bin"/><Relationship Id="rId28" Type="http://schemas.openxmlformats.org/officeDocument/2006/relationships/printerSettings" Target="../printerSettings/printerSettings28.bin"/><Relationship Id="rId10" Type="http://schemas.openxmlformats.org/officeDocument/2006/relationships/printerSettings" Target="../printerSettings/printerSettings10.bin"/><Relationship Id="rId19" Type="http://schemas.openxmlformats.org/officeDocument/2006/relationships/printerSettings" Target="../printerSettings/printerSettings19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Relationship Id="rId22" Type="http://schemas.openxmlformats.org/officeDocument/2006/relationships/printerSettings" Target="../printerSettings/printerSettings22.bin"/><Relationship Id="rId27" Type="http://schemas.openxmlformats.org/officeDocument/2006/relationships/printerSettings" Target="../printerSettings/printerSettings2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 fitToPage="1"/>
  </sheetPr>
  <dimension ref="A1:M194"/>
  <sheetViews>
    <sheetView tabSelected="1" showRuler="0" view="pageBreakPreview" zoomScaleNormal="115" zoomScaleSheetLayoutView="100" workbookViewId="0">
      <pane ySplit="5" topLeftCell="A66" activePane="bottomLeft" state="frozenSplit"/>
      <selection pane="bottomLeft" activeCell="D83" sqref="D83"/>
    </sheetView>
  </sheetViews>
  <sheetFormatPr defaultColWidth="9.140625" defaultRowHeight="13.5"/>
  <cols>
    <col min="1" max="1" width="18.7109375" style="35" customWidth="1"/>
    <col min="2" max="2" width="38" style="74" customWidth="1"/>
    <col min="3" max="3" width="13" style="74" customWidth="1"/>
    <col min="4" max="4" width="12.5703125" style="75" customWidth="1"/>
    <col min="5" max="5" width="9.5703125" style="76" customWidth="1"/>
    <col min="6" max="6" width="12.85546875" style="76" customWidth="1"/>
    <col min="7" max="7" width="10.28515625" style="76" customWidth="1"/>
    <col min="8" max="8" width="8.140625" style="76" customWidth="1"/>
    <col min="9" max="9" width="11.5703125" style="76" customWidth="1"/>
    <col min="10" max="10" width="9.5703125" style="76" customWidth="1"/>
    <col min="11" max="11" width="10.140625" style="76" customWidth="1"/>
    <col min="12" max="12" width="9.28515625" style="76" customWidth="1"/>
    <col min="13" max="16384" width="9.140625" style="2"/>
  </cols>
  <sheetData>
    <row r="1" spans="1:13">
      <c r="H1" s="232"/>
      <c r="I1" s="232"/>
      <c r="J1" s="232"/>
      <c r="K1" s="232"/>
      <c r="L1" s="232"/>
    </row>
    <row r="2" spans="1:13" ht="16.5">
      <c r="A2" s="235" t="s">
        <v>199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77"/>
    </row>
    <row r="3" spans="1:13">
      <c r="A3" s="78"/>
      <c r="B3" s="79"/>
      <c r="C3" s="79"/>
      <c r="D3" s="80"/>
      <c r="E3" s="81"/>
      <c r="F3" s="14"/>
      <c r="G3" s="14"/>
      <c r="L3" s="35" t="s">
        <v>139</v>
      </c>
    </row>
    <row r="4" spans="1:13" s="13" customFormat="1" ht="76.5">
      <c r="A4" s="16" t="s">
        <v>18</v>
      </c>
      <c r="B4" s="4" t="s">
        <v>20</v>
      </c>
      <c r="C4" s="162" t="s">
        <v>79</v>
      </c>
      <c r="D4" s="31" t="s">
        <v>205</v>
      </c>
      <c r="E4" s="3" t="s">
        <v>232</v>
      </c>
      <c r="F4" s="172" t="s">
        <v>171</v>
      </c>
      <c r="G4" s="3" t="s">
        <v>209</v>
      </c>
      <c r="H4" s="115" t="s">
        <v>210</v>
      </c>
      <c r="I4" s="115" t="s">
        <v>157</v>
      </c>
      <c r="J4" s="114" t="s">
        <v>19</v>
      </c>
      <c r="K4" s="115" t="s">
        <v>11</v>
      </c>
      <c r="L4" s="116" t="s">
        <v>211</v>
      </c>
    </row>
    <row r="5" spans="1:13" s="49" customFormat="1" ht="11.25">
      <c r="A5" s="48">
        <v>1</v>
      </c>
      <c r="B5" s="82" t="s">
        <v>80</v>
      </c>
      <c r="C5" s="163">
        <v>3</v>
      </c>
      <c r="D5" s="50">
        <v>4</v>
      </c>
      <c r="E5" s="48">
        <v>5</v>
      </c>
      <c r="F5" s="173">
        <v>6</v>
      </c>
      <c r="G5" s="48">
        <v>7</v>
      </c>
      <c r="H5" s="118">
        <v>8</v>
      </c>
      <c r="I5" s="118">
        <v>9</v>
      </c>
      <c r="J5" s="117">
        <v>10</v>
      </c>
      <c r="K5" s="118">
        <v>11</v>
      </c>
      <c r="L5" s="119">
        <v>12</v>
      </c>
    </row>
    <row r="6" spans="1:13" s="15" customFormat="1" ht="33">
      <c r="A6" s="53" t="s">
        <v>28</v>
      </c>
      <c r="B6" s="181" t="s">
        <v>195</v>
      </c>
      <c r="C6" s="164">
        <f>C7+C22</f>
        <v>624075.30000000005</v>
      </c>
      <c r="D6" s="164">
        <f t="shared" ref="D6:G6" si="0">D7+D22</f>
        <v>747319.6</v>
      </c>
      <c r="E6" s="164">
        <f t="shared" si="0"/>
        <v>148735</v>
      </c>
      <c r="F6" s="164">
        <f t="shared" si="0"/>
        <v>120483</v>
      </c>
      <c r="G6" s="164">
        <f t="shared" si="0"/>
        <v>146153.4</v>
      </c>
      <c r="H6" s="154">
        <f t="shared" ref="H6:H33" si="1">G6/Всего_доходов_2003</f>
        <v>0.98399999999999999</v>
      </c>
      <c r="I6" s="156">
        <f>IF(E6=0,"0,0%",G6/E6)</f>
        <v>0.98299999999999998</v>
      </c>
      <c r="J6" s="101">
        <f>G6-D6</f>
        <v>-601166.19999999995</v>
      </c>
      <c r="K6" s="100">
        <f>G6/D6</f>
        <v>0.19600000000000001</v>
      </c>
      <c r="L6" s="128">
        <f>G6-F6</f>
        <v>25670.400000000001</v>
      </c>
      <c r="M6" s="25"/>
    </row>
    <row r="7" spans="1:13" s="15" customFormat="1">
      <c r="A7" s="53"/>
      <c r="B7" s="54" t="s">
        <v>12</v>
      </c>
      <c r="C7" s="164">
        <f>C9+C11+C13+C16</f>
        <v>521742</v>
      </c>
      <c r="D7" s="164">
        <f t="shared" ref="D7:G7" si="2">D9+D11+D13+D16</f>
        <v>532576.30000000005</v>
      </c>
      <c r="E7" s="164">
        <f t="shared" si="2"/>
        <v>88205</v>
      </c>
      <c r="F7" s="164">
        <f t="shared" si="2"/>
        <v>102639.2</v>
      </c>
      <c r="G7" s="164">
        <f t="shared" si="2"/>
        <v>85938.6</v>
      </c>
      <c r="H7" s="154">
        <f t="shared" si="1"/>
        <v>0.57799999999999996</v>
      </c>
      <c r="I7" s="156">
        <f t="shared" ref="I7:I48" si="3">IF(E7=0,"0,0%",G7/E7)</f>
        <v>0.97399999999999998</v>
      </c>
      <c r="J7" s="101">
        <f t="shared" ref="J7:J40" si="4">G7-D7</f>
        <v>-446637.7</v>
      </c>
      <c r="K7" s="100">
        <f t="shared" ref="K7:K40" si="5">G7/D7</f>
        <v>0.161</v>
      </c>
      <c r="L7" s="128">
        <f>G7-F7</f>
        <v>-16700.599999999999</v>
      </c>
      <c r="M7" s="25"/>
    </row>
    <row r="8" spans="1:13" s="15" customFormat="1">
      <c r="A8" s="53" t="s">
        <v>29</v>
      </c>
      <c r="B8" s="54" t="s">
        <v>30</v>
      </c>
      <c r="C8" s="164">
        <f>SUM(C9)</f>
        <v>278424.09999999998</v>
      </c>
      <c r="D8" s="164">
        <f t="shared" ref="D8:G8" si="6">SUM(D9)</f>
        <v>285824.3</v>
      </c>
      <c r="E8" s="164">
        <f t="shared" si="6"/>
        <v>51500</v>
      </c>
      <c r="F8" s="164">
        <f t="shared" si="6"/>
        <v>53992.800000000003</v>
      </c>
      <c r="G8" s="164">
        <f t="shared" si="6"/>
        <v>49854.2</v>
      </c>
      <c r="H8" s="154">
        <f t="shared" si="1"/>
        <v>0.33600000000000002</v>
      </c>
      <c r="I8" s="156">
        <f t="shared" si="3"/>
        <v>0.96799999999999997</v>
      </c>
      <c r="J8" s="101">
        <f t="shared" si="4"/>
        <v>-235970.1</v>
      </c>
      <c r="K8" s="100">
        <f t="shared" si="5"/>
        <v>0.17399999999999999</v>
      </c>
      <c r="L8" s="128">
        <f>SUM(L9)</f>
        <v>-4138.6000000000004</v>
      </c>
      <c r="M8" s="25"/>
    </row>
    <row r="9" spans="1:13" s="15" customFormat="1">
      <c r="A9" s="53" t="s">
        <v>31</v>
      </c>
      <c r="B9" s="127" t="s">
        <v>13</v>
      </c>
      <c r="C9" s="164">
        <f>C10</f>
        <v>278424.09999999998</v>
      </c>
      <c r="D9" s="164">
        <f t="shared" ref="D9:G9" si="7">D10</f>
        <v>285824.3</v>
      </c>
      <c r="E9" s="164">
        <f t="shared" si="7"/>
        <v>51500</v>
      </c>
      <c r="F9" s="164">
        <f t="shared" si="7"/>
        <v>53992.800000000003</v>
      </c>
      <c r="G9" s="164">
        <f t="shared" si="7"/>
        <v>49854.2</v>
      </c>
      <c r="H9" s="154">
        <f t="shared" si="1"/>
        <v>0.33600000000000002</v>
      </c>
      <c r="I9" s="156">
        <f t="shared" si="3"/>
        <v>0.96799999999999997</v>
      </c>
      <c r="J9" s="101">
        <f t="shared" si="4"/>
        <v>-235970.1</v>
      </c>
      <c r="K9" s="100">
        <f t="shared" si="5"/>
        <v>0.17399999999999999</v>
      </c>
      <c r="L9" s="128">
        <f>G9-F9</f>
        <v>-4138.6000000000004</v>
      </c>
      <c r="M9" s="25"/>
    </row>
    <row r="10" spans="1:13" s="15" customFormat="1" ht="83.25">
      <c r="A10" s="55" t="s">
        <v>140</v>
      </c>
      <c r="B10" s="57" t="s">
        <v>158</v>
      </c>
      <c r="C10" s="165">
        <v>278424.09999999998</v>
      </c>
      <c r="D10" s="140">
        <v>285824.3</v>
      </c>
      <c r="E10" s="140">
        <v>51500</v>
      </c>
      <c r="F10" s="174">
        <v>53992.800000000003</v>
      </c>
      <c r="G10" s="218">
        <v>49854.2</v>
      </c>
      <c r="H10" s="149">
        <f t="shared" si="1"/>
        <v>0.33600000000000002</v>
      </c>
      <c r="I10" s="156">
        <f t="shared" si="3"/>
        <v>0.96799999999999997</v>
      </c>
      <c r="J10" s="121">
        <f t="shared" si="4"/>
        <v>-235970.1</v>
      </c>
      <c r="K10" s="120">
        <f t="shared" si="5"/>
        <v>0.17399999999999999</v>
      </c>
      <c r="L10" s="128">
        <f>G10-F10</f>
        <v>-4138.6000000000004</v>
      </c>
      <c r="M10" s="25"/>
    </row>
    <row r="11" spans="1:13" s="15" customFormat="1" ht="27">
      <c r="A11" s="53" t="s">
        <v>190</v>
      </c>
      <c r="B11" s="60" t="s">
        <v>197</v>
      </c>
      <c r="C11" s="164">
        <f>C12</f>
        <v>12441.6</v>
      </c>
      <c r="D11" s="164">
        <f t="shared" ref="D11:G11" si="8">D12</f>
        <v>15875.7</v>
      </c>
      <c r="E11" s="164">
        <f t="shared" si="8"/>
        <v>3900</v>
      </c>
      <c r="F11" s="164">
        <f t="shared" si="8"/>
        <v>3644.4</v>
      </c>
      <c r="G11" s="164">
        <f t="shared" si="8"/>
        <v>3859.3</v>
      </c>
      <c r="H11" s="149">
        <f t="shared" si="1"/>
        <v>2.5999999999999999E-2</v>
      </c>
      <c r="I11" s="156">
        <f t="shared" si="3"/>
        <v>0.99</v>
      </c>
      <c r="J11" s="121">
        <f t="shared" si="4"/>
        <v>-12016.4</v>
      </c>
      <c r="K11" s="120">
        <f t="shared" si="5"/>
        <v>0.24299999999999999</v>
      </c>
      <c r="L11" s="128">
        <f>G11-F11</f>
        <v>214.9</v>
      </c>
      <c r="M11" s="25"/>
    </row>
    <row r="12" spans="1:13" s="15" customFormat="1" ht="27">
      <c r="A12" s="55" t="s">
        <v>191</v>
      </c>
      <c r="B12" s="215" t="s">
        <v>198</v>
      </c>
      <c r="C12" s="165">
        <v>12441.6</v>
      </c>
      <c r="D12" s="140">
        <v>15875.7</v>
      </c>
      <c r="E12" s="218">
        <v>3900</v>
      </c>
      <c r="F12" s="174">
        <v>3644.4</v>
      </c>
      <c r="G12" s="140">
        <v>3859.3</v>
      </c>
      <c r="H12" s="149">
        <f t="shared" si="1"/>
        <v>2.5999999999999999E-2</v>
      </c>
      <c r="I12" s="156">
        <f t="shared" si="3"/>
        <v>0.99</v>
      </c>
      <c r="J12" s="121">
        <f t="shared" si="4"/>
        <v>-12016.4</v>
      </c>
      <c r="K12" s="120">
        <f t="shared" si="5"/>
        <v>0.24299999999999999</v>
      </c>
      <c r="L12" s="128">
        <f t="shared" ref="L12:L48" si="9">G12-F12</f>
        <v>214.9</v>
      </c>
      <c r="M12" s="25"/>
    </row>
    <row r="13" spans="1:13" s="22" customFormat="1">
      <c r="A13" s="53" t="s">
        <v>100</v>
      </c>
      <c r="B13" s="60" t="s">
        <v>14</v>
      </c>
      <c r="C13" s="164">
        <f>SUM(C14)</f>
        <v>794.5</v>
      </c>
      <c r="D13" s="164">
        <f t="shared" ref="D13:G13" si="10">SUM(D14)</f>
        <v>794.5</v>
      </c>
      <c r="E13" s="164">
        <f t="shared" si="10"/>
        <v>205</v>
      </c>
      <c r="F13" s="164">
        <f t="shared" si="10"/>
        <v>666</v>
      </c>
      <c r="G13" s="164">
        <f t="shared" si="10"/>
        <v>203</v>
      </c>
      <c r="H13" s="154">
        <f t="shared" si="1"/>
        <v>1E-3</v>
      </c>
      <c r="I13" s="156">
        <f t="shared" si="3"/>
        <v>0.99</v>
      </c>
      <c r="J13" s="101">
        <f t="shared" si="4"/>
        <v>-591.5</v>
      </c>
      <c r="K13" s="100">
        <f t="shared" si="5"/>
        <v>0.25600000000000001</v>
      </c>
      <c r="L13" s="128">
        <f t="shared" si="9"/>
        <v>-463</v>
      </c>
      <c r="M13" s="26"/>
    </row>
    <row r="14" spans="1:13" s="22" customFormat="1">
      <c r="A14" s="53" t="s">
        <v>32</v>
      </c>
      <c r="B14" s="54" t="s">
        <v>0</v>
      </c>
      <c r="C14" s="164">
        <f>C15</f>
        <v>794.5</v>
      </c>
      <c r="D14" s="164">
        <f t="shared" ref="D14:G14" si="11">D15</f>
        <v>794.5</v>
      </c>
      <c r="E14" s="164">
        <f t="shared" si="11"/>
        <v>205</v>
      </c>
      <c r="F14" s="164">
        <f t="shared" si="11"/>
        <v>666</v>
      </c>
      <c r="G14" s="164">
        <f t="shared" si="11"/>
        <v>203</v>
      </c>
      <c r="H14" s="154">
        <f t="shared" si="1"/>
        <v>1E-3</v>
      </c>
      <c r="I14" s="156">
        <f t="shared" si="3"/>
        <v>0.99</v>
      </c>
      <c r="J14" s="101">
        <f t="shared" si="4"/>
        <v>-591.5</v>
      </c>
      <c r="K14" s="100">
        <f t="shared" si="5"/>
        <v>0.25600000000000001</v>
      </c>
      <c r="L14" s="128">
        <f t="shared" si="9"/>
        <v>-463</v>
      </c>
      <c r="M14" s="26"/>
    </row>
    <row r="15" spans="1:13" s="22" customFormat="1">
      <c r="A15" s="55" t="s">
        <v>88</v>
      </c>
      <c r="B15" s="57" t="s">
        <v>0</v>
      </c>
      <c r="C15" s="166">
        <v>794.5</v>
      </c>
      <c r="D15" s="30">
        <v>794.5</v>
      </c>
      <c r="E15" s="219">
        <v>205</v>
      </c>
      <c r="F15" s="175">
        <v>666</v>
      </c>
      <c r="G15" s="30">
        <v>203</v>
      </c>
      <c r="H15" s="149">
        <f t="shared" si="1"/>
        <v>1E-3</v>
      </c>
      <c r="I15" s="156">
        <f t="shared" si="3"/>
        <v>0.99</v>
      </c>
      <c r="J15" s="121">
        <f t="shared" si="4"/>
        <v>-591.5</v>
      </c>
      <c r="K15" s="120">
        <f t="shared" si="5"/>
        <v>0.25600000000000001</v>
      </c>
      <c r="L15" s="128">
        <f t="shared" si="9"/>
        <v>-463</v>
      </c>
      <c r="M15" s="26"/>
    </row>
    <row r="16" spans="1:13" s="22" customFormat="1">
      <c r="A16" s="53" t="s">
        <v>101</v>
      </c>
      <c r="B16" s="54" t="s">
        <v>15</v>
      </c>
      <c r="C16" s="164">
        <f>SUM(C17+C19)</f>
        <v>230081.8</v>
      </c>
      <c r="D16" s="164">
        <f t="shared" ref="D16:G16" si="12">SUM(D17+D19)</f>
        <v>230081.8</v>
      </c>
      <c r="E16" s="164">
        <f t="shared" si="12"/>
        <v>32600</v>
      </c>
      <c r="F16" s="164">
        <f t="shared" si="12"/>
        <v>44336</v>
      </c>
      <c r="G16" s="164">
        <f t="shared" si="12"/>
        <v>32022.1</v>
      </c>
      <c r="H16" s="154">
        <f t="shared" si="1"/>
        <v>0.216</v>
      </c>
      <c r="I16" s="156">
        <f t="shared" si="3"/>
        <v>0.98199999999999998</v>
      </c>
      <c r="J16" s="101">
        <f t="shared" si="4"/>
        <v>-198059.7</v>
      </c>
      <c r="K16" s="100">
        <f t="shared" si="5"/>
        <v>0.13900000000000001</v>
      </c>
      <c r="L16" s="128">
        <f t="shared" si="9"/>
        <v>-12313.9</v>
      </c>
      <c r="M16" s="26"/>
    </row>
    <row r="17" spans="1:13" s="28" customFormat="1">
      <c r="A17" s="53" t="s">
        <v>36</v>
      </c>
      <c r="B17" s="54" t="s">
        <v>35</v>
      </c>
      <c r="C17" s="164">
        <f>C18</f>
        <v>74118.8</v>
      </c>
      <c r="D17" s="164">
        <f t="shared" ref="D17:G17" si="13">D18</f>
        <v>74118.8</v>
      </c>
      <c r="E17" s="164">
        <f t="shared" si="13"/>
        <v>5600</v>
      </c>
      <c r="F17" s="164">
        <f t="shared" si="13"/>
        <v>5909</v>
      </c>
      <c r="G17" s="164">
        <f t="shared" si="13"/>
        <v>5546.7</v>
      </c>
      <c r="H17" s="154">
        <f t="shared" si="1"/>
        <v>3.6999999999999998E-2</v>
      </c>
      <c r="I17" s="156">
        <f t="shared" si="3"/>
        <v>0.99</v>
      </c>
      <c r="J17" s="101">
        <f t="shared" si="4"/>
        <v>-68572.100000000006</v>
      </c>
      <c r="K17" s="100">
        <f t="shared" si="5"/>
        <v>7.4999999999999997E-2</v>
      </c>
      <c r="L17" s="128">
        <f t="shared" si="9"/>
        <v>-362.3</v>
      </c>
      <c r="M17" s="27"/>
    </row>
    <row r="18" spans="1:13" s="22" customFormat="1" ht="40.5">
      <c r="A18" s="55" t="s">
        <v>33</v>
      </c>
      <c r="B18" s="57" t="s">
        <v>39</v>
      </c>
      <c r="C18" s="167">
        <v>74118.8</v>
      </c>
      <c r="D18" s="73">
        <v>74118.8</v>
      </c>
      <c r="E18" s="220">
        <v>5600</v>
      </c>
      <c r="F18" s="176">
        <v>5909</v>
      </c>
      <c r="G18" s="73">
        <v>5546.7</v>
      </c>
      <c r="H18" s="149">
        <f t="shared" si="1"/>
        <v>3.6999999999999998E-2</v>
      </c>
      <c r="I18" s="156">
        <f t="shared" si="3"/>
        <v>0.99</v>
      </c>
      <c r="J18" s="121">
        <f t="shared" si="4"/>
        <v>-68572.100000000006</v>
      </c>
      <c r="K18" s="120">
        <f t="shared" si="5"/>
        <v>7.4999999999999997E-2</v>
      </c>
      <c r="L18" s="128">
        <f t="shared" si="9"/>
        <v>-362.3</v>
      </c>
      <c r="M18" s="26"/>
    </row>
    <row r="19" spans="1:13" s="28" customFormat="1">
      <c r="A19" s="53" t="s">
        <v>34</v>
      </c>
      <c r="B19" s="54" t="s">
        <v>16</v>
      </c>
      <c r="C19" s="164">
        <f>SUM(C20:C21)</f>
        <v>155963</v>
      </c>
      <c r="D19" s="164">
        <f t="shared" ref="D19:G19" si="14">SUM(D20:D21)</f>
        <v>155963</v>
      </c>
      <c r="E19" s="164">
        <f t="shared" si="14"/>
        <v>27000</v>
      </c>
      <c r="F19" s="164">
        <f t="shared" si="14"/>
        <v>38427</v>
      </c>
      <c r="G19" s="164">
        <f t="shared" si="14"/>
        <v>26475.4</v>
      </c>
      <c r="H19" s="154">
        <f t="shared" si="1"/>
        <v>0.17799999999999999</v>
      </c>
      <c r="I19" s="156">
        <f t="shared" si="3"/>
        <v>0.98099999999999998</v>
      </c>
      <c r="J19" s="101">
        <f t="shared" si="4"/>
        <v>-129487.6</v>
      </c>
      <c r="K19" s="100">
        <f t="shared" si="5"/>
        <v>0.17</v>
      </c>
      <c r="L19" s="128">
        <f t="shared" si="9"/>
        <v>-11951.6</v>
      </c>
      <c r="M19" s="27"/>
    </row>
    <row r="20" spans="1:13" s="28" customFormat="1" ht="81">
      <c r="A20" s="55" t="s">
        <v>37</v>
      </c>
      <c r="B20" s="57" t="s">
        <v>40</v>
      </c>
      <c r="C20" s="167">
        <v>45200</v>
      </c>
      <c r="D20" s="73">
        <v>45200</v>
      </c>
      <c r="E20" s="220">
        <v>4500</v>
      </c>
      <c r="F20" s="176">
        <v>8823</v>
      </c>
      <c r="G20" s="73">
        <v>4422.5</v>
      </c>
      <c r="H20" s="149">
        <f t="shared" si="1"/>
        <v>0.03</v>
      </c>
      <c r="I20" s="156">
        <f t="shared" si="3"/>
        <v>0.98299999999999998</v>
      </c>
      <c r="J20" s="121">
        <f t="shared" si="4"/>
        <v>-40777.5</v>
      </c>
      <c r="K20" s="120">
        <f t="shared" si="5"/>
        <v>9.8000000000000004E-2</v>
      </c>
      <c r="L20" s="128">
        <f t="shared" si="9"/>
        <v>-4400.5</v>
      </c>
      <c r="M20" s="27"/>
    </row>
    <row r="21" spans="1:13" s="22" customFormat="1" ht="81">
      <c r="A21" s="55" t="s">
        <v>38</v>
      </c>
      <c r="B21" s="57" t="s">
        <v>41</v>
      </c>
      <c r="C21" s="167">
        <v>110763</v>
      </c>
      <c r="D21" s="73">
        <v>110763</v>
      </c>
      <c r="E21" s="220">
        <v>22500</v>
      </c>
      <c r="F21" s="176">
        <v>29604</v>
      </c>
      <c r="G21" s="73">
        <v>22052.9</v>
      </c>
      <c r="H21" s="149">
        <f t="shared" si="1"/>
        <v>0.14799999999999999</v>
      </c>
      <c r="I21" s="156">
        <f t="shared" si="3"/>
        <v>0.98</v>
      </c>
      <c r="J21" s="121">
        <f t="shared" si="4"/>
        <v>-88710.1</v>
      </c>
      <c r="K21" s="120">
        <f t="shared" si="5"/>
        <v>0.19900000000000001</v>
      </c>
      <c r="L21" s="128">
        <f t="shared" si="9"/>
        <v>-7551.1</v>
      </c>
      <c r="M21" s="26"/>
    </row>
    <row r="22" spans="1:13" s="28" customFormat="1">
      <c r="A22" s="53"/>
      <c r="B22" s="54" t="s">
        <v>17</v>
      </c>
      <c r="C22" s="164">
        <f>C23+C28+C35+C32</f>
        <v>102333.3</v>
      </c>
      <c r="D22" s="164">
        <f t="shared" ref="D22:G22" si="15">D23+D28+D35+D32</f>
        <v>214743.3</v>
      </c>
      <c r="E22" s="164">
        <f t="shared" si="15"/>
        <v>60530</v>
      </c>
      <c r="F22" s="164">
        <f t="shared" si="15"/>
        <v>17843.8</v>
      </c>
      <c r="G22" s="164">
        <f t="shared" si="15"/>
        <v>60214.8</v>
      </c>
      <c r="H22" s="154">
        <f t="shared" si="1"/>
        <v>0.40500000000000003</v>
      </c>
      <c r="I22" s="156">
        <f t="shared" si="3"/>
        <v>0.995</v>
      </c>
      <c r="J22" s="101">
        <f t="shared" si="4"/>
        <v>-154528.5</v>
      </c>
      <c r="K22" s="100">
        <f t="shared" si="5"/>
        <v>0.28000000000000003</v>
      </c>
      <c r="L22" s="128">
        <f t="shared" si="9"/>
        <v>42371</v>
      </c>
      <c r="M22" s="27"/>
    </row>
    <row r="23" spans="1:13" s="22" customFormat="1" ht="40.5">
      <c r="A23" s="53" t="s">
        <v>43</v>
      </c>
      <c r="B23" s="54" t="s">
        <v>1</v>
      </c>
      <c r="C23" s="204">
        <f>SUM(C24:C27)</f>
        <v>94072.8</v>
      </c>
      <c r="D23" s="204">
        <f t="shared" ref="D23:G23" si="16">SUM(D24:D27)</f>
        <v>94072.8</v>
      </c>
      <c r="E23" s="164">
        <f t="shared" si="16"/>
        <v>16460</v>
      </c>
      <c r="F23" s="204">
        <f t="shared" si="16"/>
        <v>15588.2</v>
      </c>
      <c r="G23" s="204">
        <f t="shared" si="16"/>
        <v>16299.2</v>
      </c>
      <c r="H23" s="154">
        <f t="shared" si="1"/>
        <v>0.11</v>
      </c>
      <c r="I23" s="156">
        <f t="shared" si="3"/>
        <v>0.99</v>
      </c>
      <c r="J23" s="101">
        <f t="shared" si="4"/>
        <v>-77773.600000000006</v>
      </c>
      <c r="K23" s="100">
        <f t="shared" si="5"/>
        <v>0.17299999999999999</v>
      </c>
      <c r="L23" s="128">
        <f t="shared" si="9"/>
        <v>711</v>
      </c>
      <c r="M23" s="26"/>
    </row>
    <row r="24" spans="1:13" s="22" customFormat="1" ht="81">
      <c r="A24" s="55" t="s">
        <v>203</v>
      </c>
      <c r="B24" s="57" t="s">
        <v>46</v>
      </c>
      <c r="C24" s="167">
        <v>64250</v>
      </c>
      <c r="D24" s="30">
        <v>64250</v>
      </c>
      <c r="E24" s="220">
        <v>11500</v>
      </c>
      <c r="F24" s="176">
        <v>14240.1</v>
      </c>
      <c r="G24" s="73">
        <f>10711.4+651.7</f>
        <v>11363.1</v>
      </c>
      <c r="H24" s="149">
        <f t="shared" si="1"/>
        <v>7.5999999999999998E-2</v>
      </c>
      <c r="I24" s="156">
        <f t="shared" si="3"/>
        <v>0.98799999999999999</v>
      </c>
      <c r="J24" s="121">
        <f t="shared" si="4"/>
        <v>-52886.9</v>
      </c>
      <c r="K24" s="120">
        <f t="shared" si="5"/>
        <v>0.17699999999999999</v>
      </c>
      <c r="L24" s="128">
        <f t="shared" si="9"/>
        <v>-2877</v>
      </c>
      <c r="M24" s="26"/>
    </row>
    <row r="25" spans="1:13" s="22" customFormat="1" ht="40.5">
      <c r="A25" s="216" t="s">
        <v>201</v>
      </c>
      <c r="B25" s="57" t="s">
        <v>166</v>
      </c>
      <c r="C25" s="167">
        <v>3250</v>
      </c>
      <c r="D25" s="30">
        <v>3250</v>
      </c>
      <c r="E25" s="220">
        <v>960</v>
      </c>
      <c r="F25" s="176">
        <v>953</v>
      </c>
      <c r="G25" s="73">
        <v>951.3</v>
      </c>
      <c r="H25" s="149">
        <f t="shared" ref="H25" si="17">G25/Всего_доходов_2003</f>
        <v>6.0000000000000001E-3</v>
      </c>
      <c r="I25" s="156">
        <f t="shared" ref="I25" si="18">IF(E25=0,"0,0%",G25/E25)</f>
        <v>0.99099999999999999</v>
      </c>
      <c r="J25" s="121">
        <f t="shared" ref="J25" si="19">G25-D25</f>
        <v>-2298.6999999999998</v>
      </c>
      <c r="K25" s="120">
        <f>G25/D25</f>
        <v>0.29299999999999998</v>
      </c>
      <c r="L25" s="128">
        <f t="shared" si="9"/>
        <v>-1.7</v>
      </c>
      <c r="M25" s="26"/>
    </row>
    <row r="26" spans="1:13" s="22" customFormat="1" ht="54" hidden="1">
      <c r="A26" s="216" t="s">
        <v>202</v>
      </c>
      <c r="B26" s="57" t="s">
        <v>155</v>
      </c>
      <c r="C26" s="167">
        <v>0</v>
      </c>
      <c r="D26" s="30">
        <v>0</v>
      </c>
      <c r="E26" s="220">
        <v>0</v>
      </c>
      <c r="F26" s="176">
        <v>0</v>
      </c>
      <c r="G26" s="73">
        <v>0</v>
      </c>
      <c r="H26" s="149">
        <f t="shared" si="1"/>
        <v>0</v>
      </c>
      <c r="I26" s="156" t="str">
        <f t="shared" si="3"/>
        <v>0,0%</v>
      </c>
      <c r="J26" s="121">
        <f t="shared" si="4"/>
        <v>0</v>
      </c>
      <c r="K26" s="120" t="e">
        <f t="shared" si="5"/>
        <v>#DIV/0!</v>
      </c>
      <c r="L26" s="128">
        <f t="shared" si="9"/>
        <v>0</v>
      </c>
      <c r="M26" s="26"/>
    </row>
    <row r="27" spans="1:13" s="28" customFormat="1" ht="81">
      <c r="A27" s="217" t="s">
        <v>212</v>
      </c>
      <c r="B27" s="56" t="s">
        <v>89</v>
      </c>
      <c r="C27" s="168">
        <f>26546+26.8</f>
        <v>26572.799999999999</v>
      </c>
      <c r="D27" s="30">
        <v>26572.799999999999</v>
      </c>
      <c r="E27" s="221">
        <v>4000</v>
      </c>
      <c r="F27" s="178">
        <v>395.1</v>
      </c>
      <c r="G27" s="45">
        <v>3984.8</v>
      </c>
      <c r="H27" s="149">
        <f t="shared" si="1"/>
        <v>2.7E-2</v>
      </c>
      <c r="I27" s="156">
        <f t="shared" si="3"/>
        <v>0.996</v>
      </c>
      <c r="J27" s="121">
        <f t="shared" si="4"/>
        <v>-22588</v>
      </c>
      <c r="K27" s="120">
        <f t="shared" si="5"/>
        <v>0.15</v>
      </c>
      <c r="L27" s="128">
        <f t="shared" si="9"/>
        <v>3589.7</v>
      </c>
      <c r="M27" s="27"/>
    </row>
    <row r="28" spans="1:13" s="22" customFormat="1" ht="27">
      <c r="A28" s="61" t="s">
        <v>42</v>
      </c>
      <c r="B28" s="62" t="s">
        <v>2</v>
      </c>
      <c r="C28" s="169">
        <f>SUM(C29:C31)</f>
        <v>8025</v>
      </c>
      <c r="D28" s="169">
        <f t="shared" ref="D28:G28" si="20">SUM(D29:D31)</f>
        <v>120435</v>
      </c>
      <c r="E28" s="169">
        <f t="shared" si="20"/>
        <v>44070</v>
      </c>
      <c r="F28" s="169">
        <f t="shared" si="20"/>
        <v>2262.1999999999998</v>
      </c>
      <c r="G28" s="169">
        <f t="shared" si="20"/>
        <v>43905.599999999999</v>
      </c>
      <c r="H28" s="154">
        <f t="shared" si="1"/>
        <v>0.29599999999999999</v>
      </c>
      <c r="I28" s="156">
        <f t="shared" si="3"/>
        <v>0.996</v>
      </c>
      <c r="J28" s="101">
        <f t="shared" si="4"/>
        <v>-76529.399999999994</v>
      </c>
      <c r="K28" s="100">
        <f t="shared" si="5"/>
        <v>0.36499999999999999</v>
      </c>
      <c r="L28" s="128">
        <f t="shared" si="9"/>
        <v>41643.4</v>
      </c>
      <c r="M28" s="26"/>
    </row>
    <row r="29" spans="1:13" s="22" customFormat="1" ht="108">
      <c r="A29" s="17" t="s">
        <v>204</v>
      </c>
      <c r="B29" s="56" t="s">
        <v>129</v>
      </c>
      <c r="C29" s="168">
        <v>1800</v>
      </c>
      <c r="D29" s="30">
        <v>1800</v>
      </c>
      <c r="E29" s="221">
        <v>1270</v>
      </c>
      <c r="F29" s="178">
        <v>606.79999999999995</v>
      </c>
      <c r="G29" s="45">
        <v>1221.0999999999999</v>
      </c>
      <c r="H29" s="149">
        <f t="shared" si="1"/>
        <v>8.0000000000000002E-3</v>
      </c>
      <c r="I29" s="156">
        <f t="shared" si="3"/>
        <v>0.96099999999999997</v>
      </c>
      <c r="J29" s="121">
        <f t="shared" si="4"/>
        <v>-578.9</v>
      </c>
      <c r="K29" s="120">
        <f t="shared" si="5"/>
        <v>0.67800000000000005</v>
      </c>
      <c r="L29" s="128">
        <f t="shared" si="9"/>
        <v>614.29999999999995</v>
      </c>
      <c r="M29" s="26"/>
    </row>
    <row r="30" spans="1:13" s="22" customFormat="1" ht="54">
      <c r="A30" s="17" t="s">
        <v>208</v>
      </c>
      <c r="B30" s="56" t="s">
        <v>47</v>
      </c>
      <c r="C30" s="168">
        <v>6225</v>
      </c>
      <c r="D30" s="30">
        <v>6225</v>
      </c>
      <c r="E30" s="221">
        <v>1300</v>
      </c>
      <c r="F30" s="178">
        <v>1655.4</v>
      </c>
      <c r="G30" s="45">
        <v>1273.0999999999999</v>
      </c>
      <c r="H30" s="149">
        <f t="shared" si="1"/>
        <v>8.9999999999999993E-3</v>
      </c>
      <c r="I30" s="156">
        <f t="shared" si="3"/>
        <v>0.97899999999999998</v>
      </c>
      <c r="J30" s="121">
        <f t="shared" si="4"/>
        <v>-4951.8999999999996</v>
      </c>
      <c r="K30" s="120">
        <f t="shared" si="5"/>
        <v>0.20499999999999999</v>
      </c>
      <c r="L30" s="128">
        <f t="shared" si="9"/>
        <v>-382.3</v>
      </c>
      <c r="M30" s="26"/>
    </row>
    <row r="31" spans="1:13" s="22" customFormat="1" ht="54">
      <c r="A31" s="17" t="s">
        <v>207</v>
      </c>
      <c r="B31" s="56" t="s">
        <v>163</v>
      </c>
      <c r="C31" s="168">
        <v>0</v>
      </c>
      <c r="D31" s="30">
        <v>112410</v>
      </c>
      <c r="E31" s="221">
        <v>41500</v>
      </c>
      <c r="F31" s="178">
        <v>0</v>
      </c>
      <c r="G31" s="45">
        <v>41411.4</v>
      </c>
      <c r="H31" s="149">
        <f t="shared" ref="H31" si="21">G31/Всего_доходов_2003</f>
        <v>0.27900000000000003</v>
      </c>
      <c r="I31" s="156">
        <f t="shared" ref="I31" si="22">IF(E31=0,"0,0%",G31/E31)</f>
        <v>0.998</v>
      </c>
      <c r="J31" s="121">
        <f t="shared" ref="J31" si="23">G31-D31</f>
        <v>-70998.600000000006</v>
      </c>
      <c r="K31" s="120">
        <f t="shared" si="5"/>
        <v>0.36799999999999999</v>
      </c>
      <c r="L31" s="128">
        <f t="shared" si="9"/>
        <v>41411.4</v>
      </c>
      <c r="M31" s="26"/>
    </row>
    <row r="32" spans="1:13" s="22" customFormat="1">
      <c r="A32" s="58" t="s">
        <v>159</v>
      </c>
      <c r="B32" s="59" t="s">
        <v>160</v>
      </c>
      <c r="C32" s="170">
        <f>SUM(C33:C34)</f>
        <v>0</v>
      </c>
      <c r="D32" s="170">
        <f t="shared" ref="D32:G32" si="24">SUM(D33:D34)</f>
        <v>0</v>
      </c>
      <c r="E32" s="170">
        <f t="shared" si="24"/>
        <v>0</v>
      </c>
      <c r="F32" s="170">
        <f t="shared" si="24"/>
        <v>2</v>
      </c>
      <c r="G32" s="170">
        <f t="shared" si="24"/>
        <v>10</v>
      </c>
      <c r="H32" s="154">
        <f t="shared" si="1"/>
        <v>0</v>
      </c>
      <c r="I32" s="156" t="str">
        <f t="shared" si="3"/>
        <v>0,0%</v>
      </c>
      <c r="J32" s="101">
        <f t="shared" ref="J32:J33" si="25">G32-D32</f>
        <v>10</v>
      </c>
      <c r="K32" s="100" t="e">
        <f t="shared" ref="K32:K33" si="26">G32/D32</f>
        <v>#DIV/0!</v>
      </c>
      <c r="L32" s="128">
        <f t="shared" si="9"/>
        <v>8</v>
      </c>
      <c r="M32" s="26"/>
    </row>
    <row r="33" spans="1:13" s="22" customFormat="1" ht="54">
      <c r="A33" s="17" t="s">
        <v>161</v>
      </c>
      <c r="B33" s="56" t="s">
        <v>162</v>
      </c>
      <c r="C33" s="168">
        <v>0</v>
      </c>
      <c r="D33" s="30">
        <v>0</v>
      </c>
      <c r="E33" s="221">
        <v>0</v>
      </c>
      <c r="F33" s="178">
        <v>0</v>
      </c>
      <c r="G33" s="45">
        <v>0</v>
      </c>
      <c r="H33" s="149">
        <f t="shared" si="1"/>
        <v>0</v>
      </c>
      <c r="I33" s="156" t="str">
        <f t="shared" si="3"/>
        <v>0,0%</v>
      </c>
      <c r="J33" s="121">
        <f t="shared" si="25"/>
        <v>0</v>
      </c>
      <c r="K33" s="120" t="e">
        <f t="shared" si="26"/>
        <v>#DIV/0!</v>
      </c>
      <c r="L33" s="128">
        <f t="shared" si="9"/>
        <v>0</v>
      </c>
      <c r="M33" s="26"/>
    </row>
    <row r="34" spans="1:13" s="22" customFormat="1" ht="54">
      <c r="A34" s="17" t="s">
        <v>192</v>
      </c>
      <c r="B34" s="56" t="s">
        <v>193</v>
      </c>
      <c r="C34" s="168">
        <v>0</v>
      </c>
      <c r="D34" s="30">
        <v>0</v>
      </c>
      <c r="E34" s="221">
        <v>0</v>
      </c>
      <c r="F34" s="178">
        <v>2</v>
      </c>
      <c r="G34" s="45">
        <v>10</v>
      </c>
      <c r="H34" s="149">
        <f t="shared" ref="H34" si="27">G34/Всего_доходов_2003</f>
        <v>0</v>
      </c>
      <c r="I34" s="156" t="str">
        <f t="shared" ref="I34" si="28">IF(E34=0,"0,0%",G34/E34)</f>
        <v>0,0%</v>
      </c>
      <c r="J34" s="121">
        <f t="shared" ref="J34" si="29">G34-D34</f>
        <v>10</v>
      </c>
      <c r="K34" s="120" t="e">
        <f t="shared" ref="K34" si="30">G34/D34</f>
        <v>#DIV/0!</v>
      </c>
      <c r="L34" s="128">
        <f t="shared" si="9"/>
        <v>8</v>
      </c>
      <c r="M34" s="26"/>
    </row>
    <row r="35" spans="1:13" s="22" customFormat="1">
      <c r="A35" s="58" t="s">
        <v>3</v>
      </c>
      <c r="B35" s="59" t="s">
        <v>5</v>
      </c>
      <c r="C35" s="170">
        <f>SUM(C36:C37)</f>
        <v>235.5</v>
      </c>
      <c r="D35" s="170">
        <f t="shared" ref="D35:G35" si="31">SUM(D36:D37)</f>
        <v>235.5</v>
      </c>
      <c r="E35" s="170">
        <f t="shared" si="31"/>
        <v>0</v>
      </c>
      <c r="F35" s="170">
        <f t="shared" si="31"/>
        <v>-8.6</v>
      </c>
      <c r="G35" s="170">
        <f t="shared" si="31"/>
        <v>0</v>
      </c>
      <c r="H35" s="158">
        <f t="shared" ref="H35:H36" si="32">G35-E35</f>
        <v>0</v>
      </c>
      <c r="I35" s="156" t="str">
        <f t="shared" si="3"/>
        <v>0,0%</v>
      </c>
      <c r="J35" s="101">
        <f t="shared" si="4"/>
        <v>-235.5</v>
      </c>
      <c r="K35" s="120">
        <v>0</v>
      </c>
      <c r="L35" s="128">
        <f t="shared" si="9"/>
        <v>8.6</v>
      </c>
      <c r="M35" s="26"/>
    </row>
    <row r="36" spans="1:13" s="22" customFormat="1" ht="27">
      <c r="A36" s="17" t="s">
        <v>194</v>
      </c>
      <c r="B36" s="56" t="s">
        <v>55</v>
      </c>
      <c r="C36" s="168">
        <v>0</v>
      </c>
      <c r="D36" s="30">
        <v>0</v>
      </c>
      <c r="E36" s="221">
        <v>0</v>
      </c>
      <c r="F36" s="178">
        <v>-8.6</v>
      </c>
      <c r="G36" s="45">
        <v>0</v>
      </c>
      <c r="H36" s="157">
        <f t="shared" si="32"/>
        <v>0</v>
      </c>
      <c r="I36" s="156" t="str">
        <f t="shared" si="3"/>
        <v>0,0%</v>
      </c>
      <c r="J36" s="121">
        <f t="shared" si="4"/>
        <v>0</v>
      </c>
      <c r="K36" s="120">
        <v>0</v>
      </c>
      <c r="L36" s="128">
        <f t="shared" si="9"/>
        <v>8.6</v>
      </c>
      <c r="M36" s="26"/>
    </row>
    <row r="37" spans="1:13" s="22" customFormat="1" ht="27">
      <c r="A37" s="17" t="s">
        <v>200</v>
      </c>
      <c r="B37" s="56" t="s">
        <v>206</v>
      </c>
      <c r="C37" s="168">
        <v>235.5</v>
      </c>
      <c r="D37" s="30">
        <v>235.5</v>
      </c>
      <c r="E37" s="221">
        <v>0</v>
      </c>
      <c r="F37" s="178">
        <v>0</v>
      </c>
      <c r="G37" s="45">
        <v>0</v>
      </c>
      <c r="H37" s="157">
        <f t="shared" ref="H37" si="33">G37-E37</f>
        <v>0</v>
      </c>
      <c r="I37" s="156" t="str">
        <f t="shared" ref="I37" si="34">IF(E37=0,"0,0%",G37/E37)</f>
        <v>0,0%</v>
      </c>
      <c r="J37" s="121">
        <f t="shared" ref="J37" si="35">G37-D37</f>
        <v>-235.5</v>
      </c>
      <c r="K37" s="120">
        <v>0</v>
      </c>
      <c r="L37" s="128">
        <f t="shared" ref="L37" si="36">G37-F37</f>
        <v>0</v>
      </c>
      <c r="M37" s="26"/>
    </row>
    <row r="38" spans="1:13" s="22" customFormat="1">
      <c r="A38" s="58" t="s">
        <v>44</v>
      </c>
      <c r="B38" s="63" t="s">
        <v>4</v>
      </c>
      <c r="C38" s="170">
        <f>SUM(C39,C41,C46,C44)</f>
        <v>9689.7000000000007</v>
      </c>
      <c r="D38" s="170">
        <f t="shared" ref="D38:G38" si="37">SUM(D39,D41,D46,D44)</f>
        <v>9689.7000000000007</v>
      </c>
      <c r="E38" s="170">
        <f t="shared" si="37"/>
        <v>2422.4</v>
      </c>
      <c r="F38" s="170">
        <f t="shared" si="37"/>
        <v>2173.8000000000002</v>
      </c>
      <c r="G38" s="170">
        <f t="shared" si="37"/>
        <v>2422.4</v>
      </c>
      <c r="H38" s="154">
        <f t="shared" ref="H38:H47" si="38">G38/Всего_доходов_2003</f>
        <v>1.6E-2</v>
      </c>
      <c r="I38" s="156">
        <f t="shared" si="3"/>
        <v>1</v>
      </c>
      <c r="J38" s="101">
        <f t="shared" si="4"/>
        <v>-7267.3</v>
      </c>
      <c r="K38" s="100">
        <f t="shared" si="5"/>
        <v>0.25</v>
      </c>
      <c r="L38" s="128">
        <f t="shared" si="9"/>
        <v>248.6</v>
      </c>
      <c r="M38" s="26"/>
    </row>
    <row r="39" spans="1:13" s="22" customFormat="1" ht="27">
      <c r="A39" s="64" t="s">
        <v>45</v>
      </c>
      <c r="B39" s="65" t="s">
        <v>50</v>
      </c>
      <c r="C39" s="170">
        <f>C40</f>
        <v>9689.7000000000007</v>
      </c>
      <c r="D39" s="170">
        <f t="shared" ref="D39:G39" si="39">D40</f>
        <v>9689.7000000000007</v>
      </c>
      <c r="E39" s="170">
        <f t="shared" si="39"/>
        <v>2422.4</v>
      </c>
      <c r="F39" s="170">
        <f t="shared" si="39"/>
        <v>2256.9</v>
      </c>
      <c r="G39" s="170">
        <f t="shared" si="39"/>
        <v>2422.4</v>
      </c>
      <c r="H39" s="154">
        <f t="shared" si="38"/>
        <v>1.6E-2</v>
      </c>
      <c r="I39" s="156">
        <f t="shared" si="3"/>
        <v>1</v>
      </c>
      <c r="J39" s="101">
        <f t="shared" si="4"/>
        <v>-7267.3</v>
      </c>
      <c r="K39" s="100">
        <f t="shared" si="5"/>
        <v>0.25</v>
      </c>
      <c r="L39" s="128">
        <f t="shared" si="9"/>
        <v>165.5</v>
      </c>
      <c r="M39" s="26"/>
    </row>
    <row r="40" spans="1:13" s="22" customFormat="1" ht="67.5">
      <c r="A40" s="66" t="s">
        <v>75</v>
      </c>
      <c r="B40" s="67" t="s">
        <v>56</v>
      </c>
      <c r="C40" s="168">
        <v>9689.7000000000007</v>
      </c>
      <c r="D40" s="45">
        <v>9689.7000000000007</v>
      </c>
      <c r="E40" s="221">
        <v>2422.4</v>
      </c>
      <c r="F40" s="178">
        <v>2256.9</v>
      </c>
      <c r="G40" s="45">
        <v>2422.4</v>
      </c>
      <c r="H40" s="149">
        <f t="shared" si="38"/>
        <v>1.6E-2</v>
      </c>
      <c r="I40" s="156">
        <f t="shared" si="3"/>
        <v>1</v>
      </c>
      <c r="J40" s="121">
        <f t="shared" si="4"/>
        <v>-7267.3</v>
      </c>
      <c r="K40" s="120">
        <f t="shared" si="5"/>
        <v>0.25</v>
      </c>
      <c r="L40" s="128">
        <f t="shared" si="9"/>
        <v>165.5</v>
      </c>
      <c r="M40" s="26"/>
    </row>
    <row r="41" spans="1:13" s="22" customFormat="1" ht="40.5" hidden="1">
      <c r="A41" s="68" t="s">
        <v>130</v>
      </c>
      <c r="B41" s="63" t="s">
        <v>131</v>
      </c>
      <c r="C41" s="170">
        <f>C42+C43</f>
        <v>0</v>
      </c>
      <c r="D41" s="72">
        <f>D42+D43</f>
        <v>0</v>
      </c>
      <c r="E41" s="222">
        <f>E42+E43</f>
        <v>0</v>
      </c>
      <c r="F41" s="177">
        <f>F42+F43</f>
        <v>0</v>
      </c>
      <c r="G41" s="72">
        <f>G42+G43</f>
        <v>0</v>
      </c>
      <c r="H41" s="154">
        <f t="shared" si="38"/>
        <v>0</v>
      </c>
      <c r="I41" s="156" t="str">
        <f t="shared" si="3"/>
        <v>0,0%</v>
      </c>
      <c r="J41" s="100">
        <f t="shared" ref="J41:J47" si="40">G41/Всего_доходов_2003</f>
        <v>0</v>
      </c>
      <c r="K41" s="101">
        <f>G41-D41</f>
        <v>0</v>
      </c>
      <c r="L41" s="128">
        <f t="shared" si="9"/>
        <v>0</v>
      </c>
      <c r="M41" s="26"/>
    </row>
    <row r="42" spans="1:13" s="28" customFormat="1" ht="67.5" hidden="1">
      <c r="A42" s="143" t="s">
        <v>147</v>
      </c>
      <c r="B42" s="142" t="s">
        <v>145</v>
      </c>
      <c r="C42" s="168">
        <v>0</v>
      </c>
      <c r="D42" s="45">
        <v>0</v>
      </c>
      <c r="E42" s="221">
        <v>0</v>
      </c>
      <c r="F42" s="178">
        <v>0</v>
      </c>
      <c r="G42" s="45">
        <v>0</v>
      </c>
      <c r="H42" s="149">
        <f t="shared" si="38"/>
        <v>0</v>
      </c>
      <c r="I42" s="156" t="str">
        <f t="shared" si="3"/>
        <v>0,0%</v>
      </c>
      <c r="J42" s="121">
        <f>G42-D42</f>
        <v>0</v>
      </c>
      <c r="K42" s="120">
        <v>0</v>
      </c>
      <c r="L42" s="128">
        <f t="shared" si="9"/>
        <v>0</v>
      </c>
    </row>
    <row r="43" spans="1:13" s="28" customFormat="1" ht="54" hidden="1">
      <c r="A43" s="143" t="s">
        <v>148</v>
      </c>
      <c r="B43" s="142" t="s">
        <v>146</v>
      </c>
      <c r="C43" s="168">
        <v>0</v>
      </c>
      <c r="D43" s="45">
        <v>0</v>
      </c>
      <c r="E43" s="221">
        <v>0</v>
      </c>
      <c r="F43" s="178">
        <v>0</v>
      </c>
      <c r="G43" s="45">
        <v>0</v>
      </c>
      <c r="H43" s="149">
        <f t="shared" si="38"/>
        <v>0</v>
      </c>
      <c r="I43" s="156" t="str">
        <f t="shared" si="3"/>
        <v>0,0%</v>
      </c>
      <c r="J43" s="121">
        <f>G43-D43</f>
        <v>0</v>
      </c>
      <c r="K43" s="120">
        <v>0</v>
      </c>
      <c r="L43" s="128">
        <f t="shared" si="9"/>
        <v>0</v>
      </c>
    </row>
    <row r="44" spans="1:13" s="28" customFormat="1" hidden="1">
      <c r="A44" s="205" t="s">
        <v>170</v>
      </c>
      <c r="B44" s="206" t="s">
        <v>169</v>
      </c>
      <c r="C44" s="171">
        <f>C45</f>
        <v>0</v>
      </c>
      <c r="D44" s="83">
        <f>D45</f>
        <v>0</v>
      </c>
      <c r="E44" s="223">
        <f>E45</f>
        <v>0</v>
      </c>
      <c r="F44" s="179">
        <f>F45</f>
        <v>0</v>
      </c>
      <c r="G44" s="83">
        <f>G45</f>
        <v>0</v>
      </c>
      <c r="H44" s="154">
        <f t="shared" ref="H44:H45" si="41">G44/Всего_доходов_2003</f>
        <v>0</v>
      </c>
      <c r="I44" s="156" t="str">
        <f t="shared" ref="I44:I45" si="42">IF(E44=0,"0,0%",G44/E44)</f>
        <v>0,0%</v>
      </c>
      <c r="J44" s="100">
        <f t="shared" ref="J44:J45" si="43">G44/Всего_доходов_2003</f>
        <v>0</v>
      </c>
      <c r="K44" s="101">
        <f>G44-D44</f>
        <v>0</v>
      </c>
      <c r="L44" s="128">
        <f t="shared" si="9"/>
        <v>0</v>
      </c>
    </row>
    <row r="45" spans="1:13" s="28" customFormat="1" ht="40.5" hidden="1">
      <c r="A45" s="143" t="s">
        <v>167</v>
      </c>
      <c r="B45" s="142" t="s">
        <v>168</v>
      </c>
      <c r="C45" s="168">
        <v>0</v>
      </c>
      <c r="D45" s="45">
        <v>0</v>
      </c>
      <c r="E45" s="221">
        <v>0</v>
      </c>
      <c r="F45" s="178">
        <v>0</v>
      </c>
      <c r="G45" s="45">
        <v>0</v>
      </c>
      <c r="H45" s="149">
        <f t="shared" si="41"/>
        <v>0</v>
      </c>
      <c r="I45" s="156" t="str">
        <f t="shared" si="42"/>
        <v>0,0%</v>
      </c>
      <c r="J45" s="120">
        <f t="shared" si="43"/>
        <v>0</v>
      </c>
      <c r="K45" s="121">
        <f>G45-D45</f>
        <v>0</v>
      </c>
      <c r="L45" s="128">
        <f t="shared" si="9"/>
        <v>0</v>
      </c>
    </row>
    <row r="46" spans="1:13" s="22" customFormat="1" ht="40.5">
      <c r="A46" s="68" t="s">
        <v>132</v>
      </c>
      <c r="B46" s="63" t="s">
        <v>133</v>
      </c>
      <c r="C46" s="171">
        <f>C47</f>
        <v>0</v>
      </c>
      <c r="D46" s="83">
        <f>D47</f>
        <v>0</v>
      </c>
      <c r="E46" s="223">
        <f>E47</f>
        <v>0</v>
      </c>
      <c r="F46" s="179">
        <f>F47</f>
        <v>-83.1</v>
      </c>
      <c r="G46" s="83">
        <f>G47</f>
        <v>0</v>
      </c>
      <c r="H46" s="154">
        <f t="shared" si="38"/>
        <v>0</v>
      </c>
      <c r="I46" s="156" t="str">
        <f t="shared" si="3"/>
        <v>0,0%</v>
      </c>
      <c r="J46" s="100">
        <f t="shared" si="40"/>
        <v>0</v>
      </c>
      <c r="K46" s="101">
        <f>G46-D46</f>
        <v>0</v>
      </c>
      <c r="L46" s="128">
        <f t="shared" si="9"/>
        <v>83.1</v>
      </c>
      <c r="M46" s="26"/>
    </row>
    <row r="47" spans="1:13" s="22" customFormat="1" ht="40.5">
      <c r="A47" s="66" t="s">
        <v>134</v>
      </c>
      <c r="B47" s="67" t="s">
        <v>74</v>
      </c>
      <c r="C47" s="168">
        <v>0</v>
      </c>
      <c r="D47" s="45">
        <v>0</v>
      </c>
      <c r="E47" s="221">
        <v>0</v>
      </c>
      <c r="F47" s="178">
        <v>-83.1</v>
      </c>
      <c r="G47" s="45">
        <v>0</v>
      </c>
      <c r="H47" s="149">
        <f t="shared" si="38"/>
        <v>0</v>
      </c>
      <c r="I47" s="156" t="str">
        <f t="shared" si="3"/>
        <v>0,0%</v>
      </c>
      <c r="J47" s="120">
        <f t="shared" si="40"/>
        <v>0</v>
      </c>
      <c r="K47" s="121">
        <f>G47-D47</f>
        <v>0</v>
      </c>
      <c r="L47" s="128">
        <f t="shared" si="9"/>
        <v>83.1</v>
      </c>
      <c r="M47" s="26"/>
    </row>
    <row r="48" spans="1:13" s="29" customFormat="1">
      <c r="A48" s="150"/>
      <c r="B48" s="151" t="s">
        <v>6</v>
      </c>
      <c r="C48" s="152">
        <f>C6+C38</f>
        <v>633765</v>
      </c>
      <c r="D48" s="152">
        <f>D6+D38</f>
        <v>757009.3</v>
      </c>
      <c r="E48" s="224">
        <f>E6+E38</f>
        <v>151157.4</v>
      </c>
      <c r="F48" s="152">
        <f>F6+F38</f>
        <v>122656.8</v>
      </c>
      <c r="G48" s="152">
        <f>G6+G38</f>
        <v>148575.79999999999</v>
      </c>
      <c r="H48" s="100">
        <f t="shared" ref="H48" si="44">G48/Всего_доходов_2003</f>
        <v>1</v>
      </c>
      <c r="I48" s="156">
        <f t="shared" si="3"/>
        <v>0.98299999999999998</v>
      </c>
      <c r="J48" s="101">
        <f t="shared" ref="J48" si="45">G48-D48</f>
        <v>-608433.5</v>
      </c>
      <c r="K48" s="100">
        <f>G48/D48</f>
        <v>0.19600000000000001</v>
      </c>
      <c r="L48" s="128">
        <f t="shared" si="9"/>
        <v>25919</v>
      </c>
    </row>
    <row r="49" spans="1:12" s="14" customFormat="1">
      <c r="A49" s="52"/>
      <c r="B49" s="5"/>
      <c r="C49" s="5"/>
      <c r="D49" s="32"/>
      <c r="E49" s="6"/>
      <c r="F49" s="6"/>
      <c r="G49" s="6"/>
      <c r="H49" s="69"/>
      <c r="I49" s="69"/>
      <c r="J49" s="70"/>
      <c r="K49" s="71"/>
      <c r="L49" s="6"/>
    </row>
    <row r="50" spans="1:12" ht="16.5">
      <c r="A50" s="19" t="s">
        <v>10</v>
      </c>
      <c r="B50" s="180" t="s">
        <v>7</v>
      </c>
      <c r="C50" s="5"/>
      <c r="D50" s="32"/>
      <c r="E50" s="8"/>
      <c r="F50" s="8"/>
      <c r="G50" s="8"/>
      <c r="H50" s="84"/>
      <c r="I50" s="84"/>
      <c r="J50" s="85"/>
      <c r="K50" s="84"/>
      <c r="L50" s="8"/>
    </row>
    <row r="51" spans="1:12" s="29" customFormat="1">
      <c r="A51" s="97" t="s">
        <v>21</v>
      </c>
      <c r="B51" s="98" t="s">
        <v>25</v>
      </c>
      <c r="C51" s="99">
        <f>C52+C53+C54+C57+C60+C61+C62</f>
        <v>24668.1</v>
      </c>
      <c r="D51" s="99">
        <f>D52+D53+D54+D57+D60+D61+D62</f>
        <v>23398.400000000001</v>
      </c>
      <c r="E51" s="99">
        <f>E52+E53+E54+E57+E60+E61+E62</f>
        <v>3699.4</v>
      </c>
      <c r="F51" s="99">
        <f>F52+F53+F54+F57+F60+F61+F62</f>
        <v>6015.4</v>
      </c>
      <c r="G51" s="99">
        <f>G52+G53+G54+G57+G60+G61+G62</f>
        <v>3699</v>
      </c>
      <c r="H51" s="100">
        <f>G51/G170</f>
        <v>2.4E-2</v>
      </c>
      <c r="I51" s="156">
        <f>IF(E51=0,"0,0%",G51/E51)</f>
        <v>1</v>
      </c>
      <c r="J51" s="101">
        <f>G51-D51</f>
        <v>-19699.400000000001</v>
      </c>
      <c r="K51" s="100">
        <f>G51/D51</f>
        <v>0.158</v>
      </c>
      <c r="L51" s="102">
        <f>G51-F51</f>
        <v>-2316.4</v>
      </c>
    </row>
    <row r="52" spans="1:12" ht="40.5">
      <c r="A52" s="18" t="s">
        <v>52</v>
      </c>
      <c r="B52" s="11" t="s">
        <v>61</v>
      </c>
      <c r="C52" s="132">
        <v>1747.5</v>
      </c>
      <c r="D52" s="33">
        <v>1747.5</v>
      </c>
      <c r="E52" s="8">
        <v>628.4</v>
      </c>
      <c r="F52" s="189">
        <v>309.8</v>
      </c>
      <c r="G52" s="8">
        <v>628.1</v>
      </c>
      <c r="H52" s="111">
        <f>G52/$G$170</f>
        <v>4.0000000000000001E-3</v>
      </c>
      <c r="I52" s="156">
        <f>IF(E52=0,"0,0%",G52/E52)</f>
        <v>1</v>
      </c>
      <c r="J52" s="112">
        <f t="shared" ref="J52:J135" si="46">G52-D52</f>
        <v>-1119.4000000000001</v>
      </c>
      <c r="K52" s="111">
        <f t="shared" ref="K52:K124" si="47">G52/D52</f>
        <v>0.35899999999999999</v>
      </c>
      <c r="L52" s="141">
        <f>G52-F52</f>
        <v>318.3</v>
      </c>
    </row>
    <row r="53" spans="1:12" ht="54">
      <c r="A53" s="18" t="s">
        <v>53</v>
      </c>
      <c r="B53" s="11" t="s">
        <v>135</v>
      </c>
      <c r="C53" s="132">
        <v>14074.6</v>
      </c>
      <c r="D53" s="33">
        <v>12618.4</v>
      </c>
      <c r="E53" s="8">
        <v>2267.3000000000002</v>
      </c>
      <c r="F53" s="189">
        <v>2720.8</v>
      </c>
      <c r="G53" s="8">
        <v>2267.1999999999998</v>
      </c>
      <c r="H53" s="111">
        <f>G53/$G$170</f>
        <v>1.4E-2</v>
      </c>
      <c r="I53" s="156">
        <f>IF(E53=0,"0,0%",G53/E53)</f>
        <v>1</v>
      </c>
      <c r="J53" s="112">
        <f t="shared" si="46"/>
        <v>-10351.200000000001</v>
      </c>
      <c r="K53" s="111">
        <f t="shared" si="47"/>
        <v>0.18</v>
      </c>
      <c r="L53" s="141">
        <f>G53-F53</f>
        <v>-453.6</v>
      </c>
    </row>
    <row r="54" spans="1:12" ht="54">
      <c r="A54" s="18" t="s">
        <v>172</v>
      </c>
      <c r="B54" s="11" t="s">
        <v>136</v>
      </c>
      <c r="C54" s="132">
        <v>3124.1</v>
      </c>
      <c r="D54" s="33">
        <v>3124.1</v>
      </c>
      <c r="E54" s="8">
        <v>573.79999999999995</v>
      </c>
      <c r="F54" s="189">
        <v>2732.7</v>
      </c>
      <c r="G54" s="8">
        <v>573.79999999999995</v>
      </c>
      <c r="H54" s="111">
        <f>G54/$G$170</f>
        <v>4.0000000000000001E-3</v>
      </c>
      <c r="I54" s="156">
        <f>IF(E54=0,"0,0%",G54/E54)</f>
        <v>1</v>
      </c>
      <c r="J54" s="112">
        <f t="shared" si="46"/>
        <v>-2550.3000000000002</v>
      </c>
      <c r="K54" s="111">
        <f t="shared" si="47"/>
        <v>0.184</v>
      </c>
      <c r="L54" s="141">
        <f>G54-F54</f>
        <v>-2158.9</v>
      </c>
    </row>
    <row r="55" spans="1:12">
      <c r="A55" s="18"/>
      <c r="B55" s="11" t="s">
        <v>27</v>
      </c>
      <c r="C55" s="132"/>
      <c r="D55" s="33"/>
      <c r="E55" s="8"/>
      <c r="F55" s="189"/>
      <c r="G55" s="8"/>
      <c r="H55" s="111"/>
      <c r="I55" s="111"/>
      <c r="J55" s="112"/>
      <c r="K55" s="111"/>
      <c r="L55" s="110"/>
    </row>
    <row r="56" spans="1:12" s="51" customFormat="1" ht="40.5">
      <c r="A56" s="18"/>
      <c r="B56" s="42" t="s">
        <v>173</v>
      </c>
      <c r="C56" s="182">
        <v>3124.1</v>
      </c>
      <c r="D56" s="43">
        <v>3124.1</v>
      </c>
      <c r="E56" s="43">
        <v>573.79999999999995</v>
      </c>
      <c r="F56" s="190">
        <v>528.70000000000005</v>
      </c>
      <c r="G56" s="43">
        <v>573.79999999999995</v>
      </c>
      <c r="H56" s="120">
        <f>G56/$G$170</f>
        <v>4.0000000000000001E-3</v>
      </c>
      <c r="I56" s="156">
        <f>IF(E56=0,"0,0%",G56/E56)</f>
        <v>1</v>
      </c>
      <c r="J56" s="121">
        <f>G56-D56</f>
        <v>-2550.3000000000002</v>
      </c>
      <c r="K56" s="120">
        <f>G56/D56</f>
        <v>0.184</v>
      </c>
      <c r="L56" s="126">
        <f>G56-F56</f>
        <v>45.1</v>
      </c>
    </row>
    <row r="57" spans="1:12" ht="40.5">
      <c r="A57" s="18" t="s">
        <v>63</v>
      </c>
      <c r="B57" s="11" t="s">
        <v>137</v>
      </c>
      <c r="C57" s="132">
        <v>0</v>
      </c>
      <c r="D57" s="33">
        <v>0</v>
      </c>
      <c r="E57" s="8">
        <v>0</v>
      </c>
      <c r="F57" s="189">
        <v>131.30000000000001</v>
      </c>
      <c r="G57" s="8">
        <v>0</v>
      </c>
      <c r="H57" s="111">
        <f>G57/$G$170</f>
        <v>0</v>
      </c>
      <c r="I57" s="156" t="str">
        <f>IF(E57=0,"0,0%",G57/E57)</f>
        <v>0,0%</v>
      </c>
      <c r="J57" s="112">
        <f t="shared" si="46"/>
        <v>0</v>
      </c>
      <c r="K57" s="111" t="e">
        <f t="shared" si="47"/>
        <v>#DIV/0!</v>
      </c>
      <c r="L57" s="110">
        <f t="shared" ref="L57:L135" si="48">G57-F57</f>
        <v>-131.30000000000001</v>
      </c>
    </row>
    <row r="58" spans="1:12" hidden="1">
      <c r="A58" s="18"/>
      <c r="B58" s="11" t="s">
        <v>27</v>
      </c>
      <c r="C58" s="132"/>
      <c r="D58" s="33"/>
      <c r="E58" s="8"/>
      <c r="F58" s="189"/>
      <c r="G58" s="8"/>
      <c r="H58" s="111"/>
      <c r="I58" s="111"/>
      <c r="J58" s="112"/>
      <c r="K58" s="111"/>
      <c r="L58" s="110"/>
    </row>
    <row r="59" spans="1:12" s="51" customFormat="1" ht="54" hidden="1">
      <c r="A59" s="18"/>
      <c r="B59" s="42" t="s">
        <v>164</v>
      </c>
      <c r="C59" s="182">
        <v>0</v>
      </c>
      <c r="D59" s="43">
        <v>0</v>
      </c>
      <c r="E59" s="43">
        <v>0</v>
      </c>
      <c r="F59" s="190">
        <v>0</v>
      </c>
      <c r="G59" s="43">
        <v>0</v>
      </c>
      <c r="H59" s="120">
        <f>G59/$G$170</f>
        <v>0</v>
      </c>
      <c r="I59" s="156" t="str">
        <f>IF(E59=0,"0,0%",G59/E59)</f>
        <v>0,0%</v>
      </c>
      <c r="J59" s="121">
        <f>G59-D59</f>
        <v>0</v>
      </c>
      <c r="K59" s="120">
        <v>0</v>
      </c>
      <c r="L59" s="126">
        <f>G59-F59</f>
        <v>0</v>
      </c>
    </row>
    <row r="60" spans="1:12" hidden="1">
      <c r="A60" s="18" t="s">
        <v>141</v>
      </c>
      <c r="B60" s="11" t="s">
        <v>142</v>
      </c>
      <c r="C60" s="132">
        <v>0</v>
      </c>
      <c r="D60" s="33">
        <v>0</v>
      </c>
      <c r="E60" s="8">
        <v>0</v>
      </c>
      <c r="F60" s="189">
        <v>0</v>
      </c>
      <c r="G60" s="8">
        <v>0</v>
      </c>
      <c r="H60" s="111">
        <f>G60/$G$170</f>
        <v>0</v>
      </c>
      <c r="I60" s="156" t="str">
        <f>IF(E60=0,"0,0%",G60/E60)</f>
        <v>0,0%</v>
      </c>
      <c r="J60" s="112">
        <f t="shared" si="46"/>
        <v>0</v>
      </c>
      <c r="K60" s="111">
        <v>0</v>
      </c>
      <c r="L60" s="110">
        <f t="shared" si="48"/>
        <v>0</v>
      </c>
    </row>
    <row r="61" spans="1:12">
      <c r="A61" s="18" t="s">
        <v>82</v>
      </c>
      <c r="B61" s="11" t="s">
        <v>23</v>
      </c>
      <c r="C61" s="132">
        <v>3000</v>
      </c>
      <c r="D61" s="33">
        <v>3000</v>
      </c>
      <c r="E61" s="8">
        <v>0</v>
      </c>
      <c r="F61" s="189">
        <v>0</v>
      </c>
      <c r="G61" s="8">
        <v>0</v>
      </c>
      <c r="H61" s="111">
        <f>G61/$G$170</f>
        <v>0</v>
      </c>
      <c r="I61" s="156" t="str">
        <f>IF(E61=0,"0,0%",G61/E61)</f>
        <v>0,0%</v>
      </c>
      <c r="J61" s="112">
        <f t="shared" si="46"/>
        <v>-3000</v>
      </c>
      <c r="K61" s="111">
        <f t="shared" si="47"/>
        <v>0</v>
      </c>
      <c r="L61" s="110">
        <f t="shared" si="48"/>
        <v>0</v>
      </c>
    </row>
    <row r="62" spans="1:12" s="1" customFormat="1">
      <c r="A62" s="18" t="s">
        <v>86</v>
      </c>
      <c r="B62" s="11" t="s">
        <v>138</v>
      </c>
      <c r="C62" s="132">
        <v>2721.9</v>
      </c>
      <c r="D62" s="33">
        <v>2908.4</v>
      </c>
      <c r="E62" s="8">
        <v>229.9</v>
      </c>
      <c r="F62" s="189">
        <v>120.8</v>
      </c>
      <c r="G62" s="8">
        <v>229.9</v>
      </c>
      <c r="H62" s="111">
        <f>G62/$G$170</f>
        <v>1E-3</v>
      </c>
      <c r="I62" s="156">
        <f>IF(E62=0,"0,0%",G62/E62)</f>
        <v>1</v>
      </c>
      <c r="J62" s="112">
        <f t="shared" si="46"/>
        <v>-2678.5</v>
      </c>
      <c r="K62" s="111">
        <f t="shared" si="47"/>
        <v>7.9000000000000001E-2</v>
      </c>
      <c r="L62" s="110">
        <f t="shared" si="48"/>
        <v>109.1</v>
      </c>
    </row>
    <row r="63" spans="1:12" s="1" customFormat="1" hidden="1">
      <c r="A63" s="18"/>
      <c r="B63" s="9" t="s">
        <v>27</v>
      </c>
      <c r="C63" s="132"/>
      <c r="D63" s="33"/>
      <c r="E63" s="8"/>
      <c r="F63" s="189"/>
      <c r="G63" s="8"/>
      <c r="H63" s="111"/>
      <c r="I63" s="111"/>
      <c r="J63" s="112"/>
      <c r="K63" s="111"/>
      <c r="L63" s="110"/>
    </row>
    <row r="64" spans="1:12" s="1" customFormat="1" ht="40.5" hidden="1">
      <c r="A64" s="18"/>
      <c r="B64" s="10" t="s">
        <v>113</v>
      </c>
      <c r="C64" s="132"/>
      <c r="D64" s="33"/>
      <c r="E64" s="8"/>
      <c r="F64" s="189">
        <v>3021.7</v>
      </c>
      <c r="G64" s="8"/>
      <c r="H64" s="111">
        <f>G64/$G$170</f>
        <v>0</v>
      </c>
      <c r="I64" s="156" t="str">
        <f>IF(E64=0,"0,0%",G64/E64)</f>
        <v>0,0%</v>
      </c>
      <c r="J64" s="112">
        <f t="shared" si="46"/>
        <v>0</v>
      </c>
      <c r="K64" s="111" t="e">
        <f t="shared" si="47"/>
        <v>#DIV/0!</v>
      </c>
      <c r="L64" s="110">
        <f t="shared" si="48"/>
        <v>-3021.7</v>
      </c>
    </row>
    <row r="65" spans="1:12" s="1" customFormat="1" hidden="1">
      <c r="A65" s="18"/>
      <c r="B65" s="10" t="s">
        <v>114</v>
      </c>
      <c r="C65" s="132"/>
      <c r="D65" s="33"/>
      <c r="E65" s="8"/>
      <c r="F65" s="189">
        <v>3058.2</v>
      </c>
      <c r="G65" s="8"/>
      <c r="H65" s="111">
        <f>G65/$G$170</f>
        <v>0</v>
      </c>
      <c r="I65" s="156" t="str">
        <f>IF(E65=0,"0,0%",G65/E65)</f>
        <v>0,0%</v>
      </c>
      <c r="J65" s="112">
        <f t="shared" si="46"/>
        <v>0</v>
      </c>
      <c r="K65" s="111" t="e">
        <f t="shared" si="47"/>
        <v>#DIV/0!</v>
      </c>
      <c r="L65" s="110">
        <f t="shared" si="48"/>
        <v>-3058.2</v>
      </c>
    </row>
    <row r="66" spans="1:12" s="1" customFormat="1">
      <c r="A66" s="137"/>
      <c r="B66" s="195" t="s">
        <v>149</v>
      </c>
      <c r="C66" s="144"/>
      <c r="D66" s="144"/>
      <c r="E66" s="139"/>
      <c r="F66" s="139"/>
      <c r="G66" s="139"/>
      <c r="H66" s="111"/>
      <c r="I66" s="111"/>
      <c r="J66" s="112"/>
      <c r="K66" s="111"/>
      <c r="L66" s="110"/>
    </row>
    <row r="67" spans="1:12">
      <c r="A67" s="129"/>
      <c r="B67" s="130" t="s">
        <v>115</v>
      </c>
      <c r="C67" s="139">
        <v>13720.5</v>
      </c>
      <c r="D67" s="139">
        <v>12263.2</v>
      </c>
      <c r="E67" s="139">
        <v>2754.6</v>
      </c>
      <c r="F67" s="139">
        <v>4216.5</v>
      </c>
      <c r="G67" s="139">
        <v>2754.2</v>
      </c>
      <c r="H67" s="111">
        <f>G67/$G$170</f>
        <v>1.7999999999999999E-2</v>
      </c>
      <c r="I67" s="156">
        <f>IF(E67=0,"0,0%",G67/E67)</f>
        <v>1</v>
      </c>
      <c r="J67" s="112">
        <f t="shared" ref="J67:J69" si="49">G67-D67</f>
        <v>-9509</v>
      </c>
      <c r="K67" s="111">
        <f t="shared" ref="K67:K69" si="50">G67/D67</f>
        <v>0.22500000000000001</v>
      </c>
      <c r="L67" s="110">
        <f t="shared" ref="L67:L69" si="51">G67-F67</f>
        <v>-1462.3</v>
      </c>
    </row>
    <row r="68" spans="1:12">
      <c r="A68" s="137"/>
      <c r="B68" s="130" t="s">
        <v>118</v>
      </c>
      <c r="C68" s="139">
        <v>0</v>
      </c>
      <c r="D68" s="139">
        <v>0</v>
      </c>
      <c r="E68" s="139">
        <v>0</v>
      </c>
      <c r="F68" s="139">
        <v>237.6</v>
      </c>
      <c r="G68" s="139">
        <v>0</v>
      </c>
      <c r="H68" s="111">
        <f>G68/$G$170</f>
        <v>0</v>
      </c>
      <c r="I68" s="156" t="str">
        <f>IF(E68=0,"0,0%",G68/E68)</f>
        <v>0,0%</v>
      </c>
      <c r="J68" s="112">
        <f t="shared" ref="J68" si="52">G68-D68</f>
        <v>0</v>
      </c>
      <c r="K68" s="111" t="e">
        <f t="shared" ref="K68" si="53">G68/D68</f>
        <v>#DIV/0!</v>
      </c>
      <c r="L68" s="110">
        <f t="shared" ref="L68" si="54">G68-F68</f>
        <v>-237.6</v>
      </c>
    </row>
    <row r="69" spans="1:12">
      <c r="A69" s="129"/>
      <c r="B69" s="147" t="s">
        <v>181</v>
      </c>
      <c r="C69" s="144">
        <v>2213</v>
      </c>
      <c r="D69" s="144">
        <v>2213</v>
      </c>
      <c r="E69" s="144">
        <v>0</v>
      </c>
      <c r="F69" s="144">
        <v>0</v>
      </c>
      <c r="G69" s="144">
        <v>0</v>
      </c>
      <c r="H69" s="111">
        <f>G69/$G$170</f>
        <v>0</v>
      </c>
      <c r="I69" s="156" t="str">
        <f>IF(E69=0,"0,0%",G69/E69)</f>
        <v>0,0%</v>
      </c>
      <c r="J69" s="112">
        <f t="shared" si="49"/>
        <v>-2213</v>
      </c>
      <c r="K69" s="111">
        <f t="shared" si="50"/>
        <v>0</v>
      </c>
      <c r="L69" s="110">
        <f t="shared" si="51"/>
        <v>0</v>
      </c>
    </row>
    <row r="70" spans="1:12" s="29" customFormat="1" ht="27">
      <c r="A70" s="97" t="s">
        <v>102</v>
      </c>
      <c r="B70" s="103" t="s">
        <v>103</v>
      </c>
      <c r="C70" s="99">
        <f>C72+C74</f>
        <v>10923.5</v>
      </c>
      <c r="D70" s="99">
        <f t="shared" ref="D70:G70" si="55">D72+D74</f>
        <v>10923.5</v>
      </c>
      <c r="E70" s="99">
        <f t="shared" si="55"/>
        <v>2336</v>
      </c>
      <c r="F70" s="99">
        <f>F72+F74</f>
        <v>2084.1999999999998</v>
      </c>
      <c r="G70" s="99">
        <f t="shared" si="55"/>
        <v>2336</v>
      </c>
      <c r="H70" s="100">
        <f>G70/$G$170</f>
        <v>1.4999999999999999E-2</v>
      </c>
      <c r="I70" s="156">
        <f>IF(E70=0,"0,0%",G70/E70)</f>
        <v>1</v>
      </c>
      <c r="J70" s="101">
        <f t="shared" si="46"/>
        <v>-8587.5</v>
      </c>
      <c r="K70" s="100">
        <f t="shared" si="47"/>
        <v>0.214</v>
      </c>
      <c r="L70" s="102">
        <f t="shared" si="48"/>
        <v>251.8</v>
      </c>
    </row>
    <row r="71" spans="1:12" s="29" customFormat="1">
      <c r="A71" s="20"/>
      <c r="B71" s="209" t="s">
        <v>175</v>
      </c>
      <c r="C71" s="210"/>
      <c r="D71" s="210"/>
      <c r="E71" s="210"/>
      <c r="F71" s="210"/>
      <c r="G71" s="210"/>
      <c r="H71" s="211"/>
      <c r="I71" s="212"/>
      <c r="J71" s="213"/>
      <c r="K71" s="211"/>
      <c r="L71" s="44"/>
    </row>
    <row r="72" spans="1:12" s="51" customFormat="1" ht="40.5" hidden="1">
      <c r="A72" s="18" t="s">
        <v>174</v>
      </c>
      <c r="B72" s="21" t="s">
        <v>125</v>
      </c>
      <c r="C72" s="183">
        <v>0</v>
      </c>
      <c r="D72" s="24">
        <v>0</v>
      </c>
      <c r="E72" s="24">
        <v>0</v>
      </c>
      <c r="F72" s="191">
        <v>0</v>
      </c>
      <c r="G72" s="24">
        <v>0</v>
      </c>
      <c r="H72" s="111">
        <f>G72/$G$170</f>
        <v>0</v>
      </c>
      <c r="I72" s="156" t="str">
        <f>IF(E72=0,"0,0%",G72/E72)</f>
        <v>0,0%</v>
      </c>
      <c r="J72" s="112">
        <f t="shared" si="46"/>
        <v>0</v>
      </c>
      <c r="K72" s="111" t="e">
        <f t="shared" si="47"/>
        <v>#DIV/0!</v>
      </c>
      <c r="L72" s="110">
        <f t="shared" si="48"/>
        <v>0</v>
      </c>
    </row>
    <row r="73" spans="1:12" s="51" customFormat="1" hidden="1">
      <c r="A73" s="18"/>
      <c r="B73" s="9" t="s">
        <v>27</v>
      </c>
      <c r="C73" s="183"/>
      <c r="D73" s="24"/>
      <c r="E73" s="43"/>
      <c r="F73" s="190"/>
      <c r="G73" s="43"/>
      <c r="H73" s="111"/>
      <c r="I73" s="111"/>
      <c r="J73" s="112"/>
      <c r="K73" s="111"/>
      <c r="L73" s="110"/>
    </row>
    <row r="74" spans="1:12" s="51" customFormat="1" ht="40.5">
      <c r="A74" s="18" t="s">
        <v>174</v>
      </c>
      <c r="B74" s="42" t="s">
        <v>176</v>
      </c>
      <c r="C74" s="182">
        <v>10923.5</v>
      </c>
      <c r="D74" s="43">
        <v>10923.5</v>
      </c>
      <c r="E74" s="43">
        <v>2336</v>
      </c>
      <c r="F74" s="190">
        <v>2084.1999999999998</v>
      </c>
      <c r="G74" s="43">
        <v>2336</v>
      </c>
      <c r="H74" s="120">
        <f>G74/$G$170</f>
        <v>1.4999999999999999E-2</v>
      </c>
      <c r="I74" s="156">
        <f>IF(E74=0,"0,0%",G74/E74)</f>
        <v>1</v>
      </c>
      <c r="J74" s="121">
        <f>G74-D74</f>
        <v>-8587.5</v>
      </c>
      <c r="K74" s="120">
        <f>G74/D74</f>
        <v>0.214</v>
      </c>
      <c r="L74" s="126">
        <f>G74-F74</f>
        <v>251.8</v>
      </c>
    </row>
    <row r="75" spans="1:12" s="51" customFormat="1" hidden="1">
      <c r="A75" s="137"/>
      <c r="B75" s="195" t="s">
        <v>150</v>
      </c>
      <c r="C75" s="145"/>
      <c r="D75" s="145"/>
      <c r="E75" s="146"/>
      <c r="F75" s="146"/>
      <c r="G75" s="146"/>
      <c r="H75" s="111"/>
      <c r="I75" s="111"/>
      <c r="J75" s="112"/>
      <c r="K75" s="111"/>
      <c r="L75" s="110"/>
    </row>
    <row r="76" spans="1:12" s="51" customFormat="1" hidden="1">
      <c r="A76" s="137"/>
      <c r="B76" s="147" t="s">
        <v>124</v>
      </c>
      <c r="C76" s="145"/>
      <c r="D76" s="145"/>
      <c r="E76" s="146"/>
      <c r="F76" s="146">
        <v>0</v>
      </c>
      <c r="G76" s="146">
        <v>0</v>
      </c>
      <c r="H76" s="111">
        <f>G76/$G$170</f>
        <v>0</v>
      </c>
      <c r="I76" s="156" t="str">
        <f>IF(E76=0,"0,0%",G76/E76)</f>
        <v>0,0%</v>
      </c>
      <c r="J76" s="112">
        <f>G76-D76</f>
        <v>0</v>
      </c>
      <c r="K76" s="111" t="e">
        <f>G76/D76</f>
        <v>#DIV/0!</v>
      </c>
      <c r="L76" s="110">
        <f>G76-F76</f>
        <v>0</v>
      </c>
    </row>
    <row r="77" spans="1:12" s="29" customFormat="1">
      <c r="A77" s="97" t="s">
        <v>24</v>
      </c>
      <c r="B77" s="98" t="s">
        <v>26</v>
      </c>
      <c r="C77" s="99">
        <f>C78+C82+C90</f>
        <v>281412.5</v>
      </c>
      <c r="D77" s="99">
        <f>D78+D82+D90</f>
        <v>297950.90000000002</v>
      </c>
      <c r="E77" s="99">
        <f>E78+E82+E90</f>
        <v>57797.3</v>
      </c>
      <c r="F77" s="99">
        <f>F78+F82+F90</f>
        <v>63717.7</v>
      </c>
      <c r="G77" s="99">
        <f>G78+G82+G90</f>
        <v>57796.3</v>
      </c>
      <c r="H77" s="100">
        <f>G77/$G$170</f>
        <v>0.36899999999999999</v>
      </c>
      <c r="I77" s="156">
        <f>IF(E77=0,"0,0%",G77/E77)</f>
        <v>1</v>
      </c>
      <c r="J77" s="101">
        <f t="shared" si="46"/>
        <v>-240154.6</v>
      </c>
      <c r="K77" s="100">
        <f t="shared" si="47"/>
        <v>0.19400000000000001</v>
      </c>
      <c r="L77" s="102">
        <f t="shared" si="48"/>
        <v>-5921.4</v>
      </c>
    </row>
    <row r="78" spans="1:12">
      <c r="A78" s="4" t="s">
        <v>54</v>
      </c>
      <c r="B78" s="10" t="s">
        <v>104</v>
      </c>
      <c r="C78" s="131">
        <v>25000</v>
      </c>
      <c r="D78" s="8">
        <v>25000</v>
      </c>
      <c r="E78" s="8">
        <f>E80</f>
        <v>4774.3</v>
      </c>
      <c r="F78" s="189">
        <f>F80</f>
        <v>5855.7</v>
      </c>
      <c r="G78" s="8">
        <f>G80</f>
        <v>4774.3</v>
      </c>
      <c r="H78" s="111">
        <f>G78/$G$170</f>
        <v>3.1E-2</v>
      </c>
      <c r="I78" s="156">
        <f>IF(E78=0,"0,0%",G78/E78)</f>
        <v>1</v>
      </c>
      <c r="J78" s="112">
        <f t="shared" si="46"/>
        <v>-20225.7</v>
      </c>
      <c r="K78" s="111">
        <f t="shared" si="47"/>
        <v>0.191</v>
      </c>
      <c r="L78" s="110">
        <f t="shared" si="48"/>
        <v>-1081.4000000000001</v>
      </c>
    </row>
    <row r="79" spans="1:12">
      <c r="A79" s="4"/>
      <c r="B79" s="9" t="s">
        <v>27</v>
      </c>
      <c r="C79" s="131"/>
      <c r="D79" s="8"/>
      <c r="E79" s="8"/>
      <c r="F79" s="208"/>
      <c r="G79" s="23"/>
      <c r="H79" s="111"/>
      <c r="I79" s="111"/>
      <c r="J79" s="112"/>
      <c r="K79" s="111"/>
      <c r="L79" s="110"/>
    </row>
    <row r="80" spans="1:12" ht="54">
      <c r="A80" s="4"/>
      <c r="B80" s="10" t="s">
        <v>128</v>
      </c>
      <c r="C80" s="131">
        <v>25000</v>
      </c>
      <c r="D80" s="8">
        <v>25000</v>
      </c>
      <c r="E80" s="8">
        <v>4774.3</v>
      </c>
      <c r="F80" s="189">
        <v>5855.7</v>
      </c>
      <c r="G80" s="8">
        <v>4774.3</v>
      </c>
      <c r="H80" s="111">
        <f>G80/$G$170</f>
        <v>3.1E-2</v>
      </c>
      <c r="I80" s="156">
        <f>IF(E80=0,"0,0%",G80/E80)</f>
        <v>1</v>
      </c>
      <c r="J80" s="112">
        <f t="shared" si="46"/>
        <v>-20225.7</v>
      </c>
      <c r="K80" s="111">
        <f t="shared" si="47"/>
        <v>0.191</v>
      </c>
      <c r="L80" s="110">
        <f t="shared" si="48"/>
        <v>-1081.4000000000001</v>
      </c>
    </row>
    <row r="81" spans="1:12" s="51" customFormat="1" hidden="1">
      <c r="A81" s="18"/>
      <c r="B81" s="42" t="s">
        <v>165</v>
      </c>
      <c r="C81" s="182"/>
      <c r="D81" s="43"/>
      <c r="E81" s="43"/>
      <c r="F81" s="190">
        <v>0</v>
      </c>
      <c r="G81" s="43"/>
      <c r="H81" s="120">
        <f>G81/$G$170</f>
        <v>0</v>
      </c>
      <c r="I81" s="156" t="str">
        <f>IF(E81=0,"0,0%",G81/E81)</f>
        <v>0,0%</v>
      </c>
      <c r="J81" s="121">
        <f>G81-D81</f>
        <v>0</v>
      </c>
      <c r="K81" s="120" t="e">
        <f>G81/D81</f>
        <v>#DIV/0!</v>
      </c>
      <c r="L81" s="126">
        <f>G81-F81</f>
        <v>0</v>
      </c>
    </row>
    <row r="82" spans="1:12" s="1" customFormat="1">
      <c r="A82" s="4" t="s">
        <v>105</v>
      </c>
      <c r="B82" s="10" t="s">
        <v>106</v>
      </c>
      <c r="C82" s="131">
        <v>254439.9</v>
      </c>
      <c r="D82" s="8">
        <v>270978.3</v>
      </c>
      <c r="E82" s="8">
        <f>E84+E85</f>
        <v>52585</v>
      </c>
      <c r="F82" s="189">
        <v>57240.7</v>
      </c>
      <c r="G82" s="8">
        <f>G84+G85</f>
        <v>52584</v>
      </c>
      <c r="H82" s="111">
        <f>G82/$G$170</f>
        <v>0.33600000000000002</v>
      </c>
      <c r="I82" s="156">
        <f>IF(E82=0,"0,0%",G82/E82)</f>
        <v>1</v>
      </c>
      <c r="J82" s="112">
        <f t="shared" si="46"/>
        <v>-218394.3</v>
      </c>
      <c r="K82" s="111">
        <f t="shared" si="47"/>
        <v>0.19400000000000001</v>
      </c>
      <c r="L82" s="110">
        <f t="shared" si="48"/>
        <v>-4656.7</v>
      </c>
    </row>
    <row r="83" spans="1:12" s="1" customFormat="1">
      <c r="A83" s="4"/>
      <c r="B83" s="9" t="s">
        <v>27</v>
      </c>
      <c r="C83" s="131"/>
      <c r="D83" s="8"/>
      <c r="E83" s="8"/>
      <c r="F83" s="192"/>
      <c r="G83" s="46"/>
      <c r="H83" s="111"/>
      <c r="I83" s="111"/>
      <c r="J83" s="112"/>
      <c r="K83" s="111"/>
      <c r="L83" s="110"/>
    </row>
    <row r="84" spans="1:12" s="1" customFormat="1" ht="27">
      <c r="A84" s="4"/>
      <c r="B84" s="10" t="s">
        <v>230</v>
      </c>
      <c r="C84" s="131">
        <v>196564.3</v>
      </c>
      <c r="D84" s="8">
        <v>196564.3</v>
      </c>
      <c r="E84" s="8">
        <v>52585</v>
      </c>
      <c r="F84" s="189">
        <v>56848.7</v>
      </c>
      <c r="G84" s="8">
        <v>52584</v>
      </c>
      <c r="H84" s="111">
        <f t="shared" ref="H84:H90" si="56">G84/$G$170</f>
        <v>0.33600000000000002</v>
      </c>
      <c r="I84" s="156">
        <f t="shared" ref="I84:I90" si="57">IF(E84=0,"0,0%",G84/E84)</f>
        <v>1</v>
      </c>
      <c r="J84" s="112">
        <f t="shared" si="46"/>
        <v>-143980.29999999999</v>
      </c>
      <c r="K84" s="111">
        <f t="shared" si="47"/>
        <v>0.26800000000000002</v>
      </c>
      <c r="L84" s="110">
        <f t="shared" si="48"/>
        <v>-4264.7</v>
      </c>
    </row>
    <row r="85" spans="1:12" s="1" customFormat="1" ht="27">
      <c r="A85" s="214" t="s">
        <v>177</v>
      </c>
      <c r="B85" s="10" t="s">
        <v>107</v>
      </c>
      <c r="C85" s="131">
        <v>57875.6</v>
      </c>
      <c r="D85" s="8">
        <v>74414</v>
      </c>
      <c r="E85" s="8">
        <v>0</v>
      </c>
      <c r="F85" s="189">
        <v>112.4</v>
      </c>
      <c r="G85" s="8">
        <v>0</v>
      </c>
      <c r="H85" s="111">
        <f t="shared" si="56"/>
        <v>0</v>
      </c>
      <c r="I85" s="156" t="str">
        <f t="shared" si="57"/>
        <v>0,0%</v>
      </c>
      <c r="J85" s="112">
        <f t="shared" si="46"/>
        <v>-74414</v>
      </c>
      <c r="K85" s="111">
        <f t="shared" si="47"/>
        <v>0</v>
      </c>
      <c r="L85" s="110">
        <f t="shared" si="48"/>
        <v>-112.4</v>
      </c>
    </row>
    <row r="86" spans="1:12" s="1" customFormat="1" ht="67.5" hidden="1">
      <c r="A86" s="4"/>
      <c r="B86" s="10" t="s">
        <v>143</v>
      </c>
      <c r="C86" s="131"/>
      <c r="D86" s="8"/>
      <c r="E86" s="8"/>
      <c r="F86" s="189">
        <v>0</v>
      </c>
      <c r="G86" s="8">
        <v>0</v>
      </c>
      <c r="H86" s="111">
        <f t="shared" si="56"/>
        <v>0</v>
      </c>
      <c r="I86" s="156" t="str">
        <f t="shared" si="57"/>
        <v>0,0%</v>
      </c>
      <c r="J86" s="112">
        <f t="shared" si="46"/>
        <v>0</v>
      </c>
      <c r="K86" s="111" t="e">
        <f t="shared" si="47"/>
        <v>#DIV/0!</v>
      </c>
      <c r="L86" s="110">
        <f t="shared" si="48"/>
        <v>0</v>
      </c>
    </row>
    <row r="87" spans="1:12" s="1" customFormat="1" ht="54" hidden="1">
      <c r="A87" s="4"/>
      <c r="B87" s="10" t="s">
        <v>144</v>
      </c>
      <c r="C87" s="131"/>
      <c r="D87" s="8"/>
      <c r="E87" s="8"/>
      <c r="F87" s="189">
        <v>0</v>
      </c>
      <c r="G87" s="8">
        <v>0</v>
      </c>
      <c r="H87" s="111">
        <f t="shared" si="56"/>
        <v>0</v>
      </c>
      <c r="I87" s="156" t="str">
        <f t="shared" si="57"/>
        <v>0,0%</v>
      </c>
      <c r="J87" s="112">
        <f t="shared" si="46"/>
        <v>0</v>
      </c>
      <c r="K87" s="111" t="e">
        <f t="shared" si="47"/>
        <v>#DIV/0!</v>
      </c>
      <c r="L87" s="110">
        <f t="shared" si="48"/>
        <v>0</v>
      </c>
    </row>
    <row r="88" spans="1:12" s="1" customFormat="1" ht="40.5" hidden="1">
      <c r="A88" s="4"/>
      <c r="B88" s="10" t="s">
        <v>108</v>
      </c>
      <c r="C88" s="131"/>
      <c r="D88" s="8"/>
      <c r="E88" s="8"/>
      <c r="F88" s="189">
        <v>0</v>
      </c>
      <c r="G88" s="8">
        <v>0</v>
      </c>
      <c r="H88" s="111">
        <f t="shared" si="56"/>
        <v>0</v>
      </c>
      <c r="I88" s="156" t="str">
        <f t="shared" si="57"/>
        <v>0,0%</v>
      </c>
      <c r="J88" s="112">
        <f t="shared" si="46"/>
        <v>0</v>
      </c>
      <c r="K88" s="111" t="e">
        <f>G88/D88</f>
        <v>#DIV/0!</v>
      </c>
      <c r="L88" s="110">
        <f t="shared" si="48"/>
        <v>0</v>
      </c>
    </row>
    <row r="89" spans="1:12" s="51" customFormat="1" hidden="1">
      <c r="A89" s="18"/>
      <c r="B89" s="42" t="s">
        <v>165</v>
      </c>
      <c r="C89" s="182"/>
      <c r="D89" s="43"/>
      <c r="E89" s="43"/>
      <c r="F89" s="190">
        <v>0</v>
      </c>
      <c r="G89" s="43">
        <v>0</v>
      </c>
      <c r="H89" s="120">
        <f t="shared" si="56"/>
        <v>0</v>
      </c>
      <c r="I89" s="156" t="str">
        <f>IF(E89=0,"0,0%",G89/E89)</f>
        <v>0,0%</v>
      </c>
      <c r="J89" s="121">
        <f>G89-D89</f>
        <v>0</v>
      </c>
      <c r="K89" s="120" t="e">
        <f>G89/D89</f>
        <v>#DIV/0!</v>
      </c>
      <c r="L89" s="126">
        <f>G89-F89</f>
        <v>0</v>
      </c>
    </row>
    <row r="90" spans="1:12" s="1" customFormat="1">
      <c r="A90" s="4" t="s">
        <v>178</v>
      </c>
      <c r="B90" s="10" t="s">
        <v>156</v>
      </c>
      <c r="C90" s="131">
        <v>1972.6</v>
      </c>
      <c r="D90" s="8">
        <f>D92+D93</f>
        <v>1972.6</v>
      </c>
      <c r="E90" s="8">
        <v>438</v>
      </c>
      <c r="F90" s="189">
        <f>F92</f>
        <v>621.29999999999995</v>
      </c>
      <c r="G90" s="8">
        <f>G92</f>
        <v>438</v>
      </c>
      <c r="H90" s="111">
        <f t="shared" si="56"/>
        <v>3.0000000000000001E-3</v>
      </c>
      <c r="I90" s="156">
        <f t="shared" si="57"/>
        <v>1</v>
      </c>
      <c r="J90" s="112">
        <f t="shared" si="46"/>
        <v>-1534.6</v>
      </c>
      <c r="K90" s="111">
        <f t="shared" si="47"/>
        <v>0.222</v>
      </c>
      <c r="L90" s="110">
        <f>G90-F90</f>
        <v>-183.3</v>
      </c>
    </row>
    <row r="91" spans="1:12" s="1" customFormat="1">
      <c r="A91" s="4"/>
      <c r="B91" s="9" t="s">
        <v>27</v>
      </c>
      <c r="C91" s="131"/>
      <c r="D91" s="8"/>
      <c r="E91" s="8"/>
      <c r="F91" s="189"/>
      <c r="G91" s="8"/>
      <c r="H91" s="111"/>
      <c r="I91" s="111"/>
      <c r="J91" s="112"/>
      <c r="K91" s="111"/>
      <c r="L91" s="110"/>
    </row>
    <row r="92" spans="1:12" s="51" customFormat="1" ht="54">
      <c r="A92" s="18"/>
      <c r="B92" s="42" t="s">
        <v>180</v>
      </c>
      <c r="C92" s="182">
        <v>1972.6</v>
      </c>
      <c r="D92" s="43">
        <v>1972.6</v>
      </c>
      <c r="E92" s="43">
        <v>438</v>
      </c>
      <c r="F92" s="190">
        <v>621.29999999999995</v>
      </c>
      <c r="G92" s="43">
        <v>438</v>
      </c>
      <c r="H92" s="120">
        <f>G92/$G$170</f>
        <v>3.0000000000000001E-3</v>
      </c>
      <c r="I92" s="156">
        <f>IF(E92=0,"0,0%",G92/E92)</f>
        <v>1</v>
      </c>
      <c r="J92" s="121">
        <f>G92-D92</f>
        <v>-1534.6</v>
      </c>
      <c r="K92" s="120">
        <f>G92/D92</f>
        <v>0.222</v>
      </c>
      <c r="L92" s="126">
        <f>G92-F92</f>
        <v>-183.3</v>
      </c>
    </row>
    <row r="93" spans="1:12" s="51" customFormat="1" ht="54" hidden="1">
      <c r="A93" s="18"/>
      <c r="B93" s="42" t="s">
        <v>179</v>
      </c>
      <c r="C93" s="182">
        <v>0</v>
      </c>
      <c r="D93" s="43">
        <v>0</v>
      </c>
      <c r="E93" s="43">
        <v>0</v>
      </c>
      <c r="F93" s="190">
        <v>0</v>
      </c>
      <c r="G93" s="43">
        <v>0</v>
      </c>
      <c r="H93" s="120">
        <f>G93/$G$170</f>
        <v>0</v>
      </c>
      <c r="I93" s="156" t="str">
        <f>IF(E93=0,"0,0%",G93/E93)</f>
        <v>0,0%</v>
      </c>
      <c r="J93" s="121">
        <f>G93-D93</f>
        <v>0</v>
      </c>
      <c r="K93" s="120" t="e">
        <f>G93/D93</f>
        <v>#DIV/0!</v>
      </c>
      <c r="L93" s="126">
        <f>G93-F93</f>
        <v>0</v>
      </c>
    </row>
    <row r="94" spans="1:12" s="1" customFormat="1">
      <c r="A94" s="148"/>
      <c r="B94" s="195" t="s">
        <v>151</v>
      </c>
      <c r="C94" s="139"/>
      <c r="D94" s="139"/>
      <c r="E94" s="139"/>
      <c r="F94" s="139"/>
      <c r="G94" s="139"/>
      <c r="H94" s="111"/>
      <c r="I94" s="111"/>
      <c r="J94" s="112"/>
      <c r="K94" s="111"/>
      <c r="L94" s="110"/>
    </row>
    <row r="95" spans="1:12" s="1" customFormat="1">
      <c r="A95" s="148"/>
      <c r="B95" s="147" t="s">
        <v>181</v>
      </c>
      <c r="C95" s="139">
        <v>254439.9</v>
      </c>
      <c r="D95" s="139">
        <v>270807.3</v>
      </c>
      <c r="E95" s="139">
        <v>57581.9</v>
      </c>
      <c r="F95" s="139">
        <v>56848.7</v>
      </c>
      <c r="G95" s="139">
        <v>52584.1</v>
      </c>
      <c r="H95" s="111">
        <f>G95/$G$170</f>
        <v>0.33600000000000002</v>
      </c>
      <c r="I95" s="156">
        <f>IF(E95=0,"0,0%",G95/E95)</f>
        <v>0.91300000000000003</v>
      </c>
      <c r="J95" s="112">
        <f t="shared" si="46"/>
        <v>-218223.2</v>
      </c>
      <c r="K95" s="111">
        <f t="shared" si="47"/>
        <v>0.19400000000000001</v>
      </c>
      <c r="L95" s="110">
        <f t="shared" si="48"/>
        <v>-4264.6000000000004</v>
      </c>
    </row>
    <row r="96" spans="1:12" s="29" customFormat="1">
      <c r="A96" s="97" t="s">
        <v>22</v>
      </c>
      <c r="B96" s="104" t="s">
        <v>8</v>
      </c>
      <c r="C96" s="102">
        <f>C97+C109+C115+C106</f>
        <v>151347.6</v>
      </c>
      <c r="D96" s="102">
        <f t="shared" ref="D96:G96" si="58">D97+D109+D115+D106</f>
        <v>165743.20000000001</v>
      </c>
      <c r="E96" s="102">
        <f>E97+E109+E115+E106</f>
        <v>23764.3</v>
      </c>
      <c r="F96" s="102">
        <f t="shared" si="58"/>
        <v>32037.4</v>
      </c>
      <c r="G96" s="102">
        <f t="shared" si="58"/>
        <v>23764</v>
      </c>
      <c r="H96" s="100">
        <f>G96/$G$170</f>
        <v>0.152</v>
      </c>
      <c r="I96" s="156">
        <f>IF(E96=0,"0,0%",G96/E96)</f>
        <v>1</v>
      </c>
      <c r="J96" s="101">
        <f t="shared" si="46"/>
        <v>-141979.20000000001</v>
      </c>
      <c r="K96" s="100">
        <f t="shared" si="47"/>
        <v>0.14299999999999999</v>
      </c>
      <c r="L96" s="102">
        <f t="shared" si="48"/>
        <v>-8273.4</v>
      </c>
    </row>
    <row r="97" spans="1:12">
      <c r="A97" s="18" t="s">
        <v>64</v>
      </c>
      <c r="B97" s="41" t="s">
        <v>81</v>
      </c>
      <c r="C97" s="182">
        <f>C99+C100+C101+C102+C103+C105</f>
        <v>43095.5</v>
      </c>
      <c r="D97" s="182">
        <f>D99+D100+D101+D102+D103+D105+D104</f>
        <v>56461.599999999999</v>
      </c>
      <c r="E97" s="182">
        <f>E99+E100+E101+E102+E103+E105</f>
        <v>4952.2</v>
      </c>
      <c r="F97" s="182">
        <f>F99+F100+F101+F102+F103+F105+527.4</f>
        <v>7102.3</v>
      </c>
      <c r="G97" s="182">
        <f t="shared" ref="G97" si="59">G99+G100+G101+G102+G103+G105</f>
        <v>4952.2</v>
      </c>
      <c r="H97" s="111">
        <f>G97/$G$170</f>
        <v>3.2000000000000001E-2</v>
      </c>
      <c r="I97" s="156">
        <f>IF(E97=0,"0,0%",G97/E97)</f>
        <v>1</v>
      </c>
      <c r="J97" s="112">
        <f t="shared" si="46"/>
        <v>-51509.4</v>
      </c>
      <c r="K97" s="111">
        <f t="shared" si="47"/>
        <v>8.7999999999999995E-2</v>
      </c>
      <c r="L97" s="110">
        <f t="shared" si="48"/>
        <v>-2150.1</v>
      </c>
    </row>
    <row r="98" spans="1:12">
      <c r="A98" s="18"/>
      <c r="B98" s="41" t="s">
        <v>27</v>
      </c>
      <c r="C98" s="184"/>
      <c r="D98" s="6"/>
      <c r="E98" s="6"/>
      <c r="F98" s="193"/>
      <c r="G98" s="6"/>
      <c r="H98" s="111"/>
      <c r="I98" s="111"/>
      <c r="J98" s="112"/>
      <c r="K98" s="111"/>
      <c r="L98" s="110"/>
    </row>
    <row r="99" spans="1:12" ht="40.5">
      <c r="A99" s="18"/>
      <c r="B99" s="42" t="s">
        <v>83</v>
      </c>
      <c r="C99" s="182">
        <v>905.6</v>
      </c>
      <c r="D99" s="43">
        <v>905.6</v>
      </c>
      <c r="E99" s="43">
        <v>0</v>
      </c>
      <c r="F99" s="190">
        <v>395.1</v>
      </c>
      <c r="G99" s="43">
        <v>0</v>
      </c>
      <c r="H99" s="111">
        <f t="shared" ref="H99:H106" si="60">G99/$G$170</f>
        <v>0</v>
      </c>
      <c r="I99" s="156" t="str">
        <f t="shared" ref="I99:I106" si="61">IF(E99=0,"0,0%",G99/E99)</f>
        <v>0,0%</v>
      </c>
      <c r="J99" s="112">
        <f t="shared" si="46"/>
        <v>-905.6</v>
      </c>
      <c r="K99" s="111">
        <f t="shared" si="47"/>
        <v>0</v>
      </c>
      <c r="L99" s="110">
        <f t="shared" si="48"/>
        <v>-395.1</v>
      </c>
    </row>
    <row r="100" spans="1:12" ht="27">
      <c r="A100" s="18"/>
      <c r="B100" s="42" t="s">
        <v>182</v>
      </c>
      <c r="C100" s="182">
        <v>2966</v>
      </c>
      <c r="D100" s="43">
        <v>2966</v>
      </c>
      <c r="E100" s="43">
        <v>0</v>
      </c>
      <c r="F100" s="190">
        <v>0</v>
      </c>
      <c r="G100" s="43">
        <v>0</v>
      </c>
      <c r="H100" s="111">
        <f t="shared" si="60"/>
        <v>0</v>
      </c>
      <c r="I100" s="156" t="str">
        <f t="shared" si="61"/>
        <v>0,0%</v>
      </c>
      <c r="J100" s="112">
        <f t="shared" ref="J100" si="62">G100-D100</f>
        <v>-2966</v>
      </c>
      <c r="K100" s="111">
        <f t="shared" ref="K100" si="63">G100/D100</f>
        <v>0</v>
      </c>
      <c r="L100" s="110">
        <f t="shared" ref="L100" si="64">G100-F100</f>
        <v>0</v>
      </c>
    </row>
    <row r="101" spans="1:12">
      <c r="A101" s="18"/>
      <c r="B101" s="42" t="s">
        <v>226</v>
      </c>
      <c r="C101" s="182">
        <v>25933.7</v>
      </c>
      <c r="D101" s="43">
        <v>25933.7</v>
      </c>
      <c r="E101" s="43">
        <v>0</v>
      </c>
      <c r="F101" s="190">
        <v>0</v>
      </c>
      <c r="G101" s="43">
        <v>0</v>
      </c>
      <c r="H101" s="111">
        <f t="shared" si="60"/>
        <v>0</v>
      </c>
      <c r="I101" s="156" t="str">
        <f t="shared" si="61"/>
        <v>0,0%</v>
      </c>
      <c r="J101" s="112">
        <f t="shared" ref="J101" si="65">G101-D101</f>
        <v>-25933.7</v>
      </c>
      <c r="K101" s="111">
        <f t="shared" ref="K101" si="66">G101/D101</f>
        <v>0</v>
      </c>
      <c r="L101" s="110">
        <f t="shared" ref="L101" si="67">G101-F101</f>
        <v>0</v>
      </c>
    </row>
    <row r="102" spans="1:12">
      <c r="A102" s="18"/>
      <c r="B102" s="42" t="s">
        <v>228</v>
      </c>
      <c r="C102" s="182">
        <v>2314.6</v>
      </c>
      <c r="D102" s="43">
        <v>2314.6</v>
      </c>
      <c r="E102" s="43">
        <v>812.2</v>
      </c>
      <c r="F102" s="190">
        <v>43.4</v>
      </c>
      <c r="G102" s="43">
        <v>812.2</v>
      </c>
      <c r="H102" s="111">
        <f t="shared" si="60"/>
        <v>5.0000000000000001E-3</v>
      </c>
      <c r="I102" s="156">
        <f t="shared" si="61"/>
        <v>1</v>
      </c>
      <c r="J102" s="112">
        <f t="shared" ref="J102:J104" si="68">G102-D102</f>
        <v>-1502.4</v>
      </c>
      <c r="K102" s="111">
        <f t="shared" ref="K102" si="69">G102/D102</f>
        <v>0.35099999999999998</v>
      </c>
      <c r="L102" s="110">
        <f t="shared" ref="L102" si="70">G102-F102</f>
        <v>768.8</v>
      </c>
    </row>
    <row r="103" spans="1:12" ht="27">
      <c r="A103" s="18"/>
      <c r="B103" s="42" t="s">
        <v>227</v>
      </c>
      <c r="C103" s="182">
        <v>8975.6</v>
      </c>
      <c r="D103" s="43">
        <v>9675.6</v>
      </c>
      <c r="E103" s="43">
        <v>4140</v>
      </c>
      <c r="F103" s="190">
        <v>6136.4</v>
      </c>
      <c r="G103" s="43">
        <v>4140</v>
      </c>
      <c r="H103" s="111">
        <f t="shared" si="60"/>
        <v>2.5999999999999999E-2</v>
      </c>
      <c r="I103" s="156">
        <f t="shared" si="61"/>
        <v>1</v>
      </c>
      <c r="J103" s="112">
        <f t="shared" si="68"/>
        <v>-5535.6</v>
      </c>
      <c r="K103" s="111">
        <f t="shared" ref="K103:K104" si="71">G103/D103</f>
        <v>0.42799999999999999</v>
      </c>
      <c r="L103" s="110">
        <f t="shared" ref="L103:L104" si="72">G103-F103</f>
        <v>-1996.4</v>
      </c>
    </row>
    <row r="104" spans="1:12" ht="27">
      <c r="A104" s="18"/>
      <c r="B104" s="42" t="s">
        <v>231</v>
      </c>
      <c r="C104" s="182">
        <v>0</v>
      </c>
      <c r="D104" s="43">
        <v>12666.1</v>
      </c>
      <c r="E104" s="43">
        <v>0</v>
      </c>
      <c r="F104" s="190">
        <v>0</v>
      </c>
      <c r="G104" s="43">
        <v>0</v>
      </c>
      <c r="H104" s="111">
        <f t="shared" si="60"/>
        <v>0</v>
      </c>
      <c r="I104" s="156" t="str">
        <f t="shared" si="61"/>
        <v>0,0%</v>
      </c>
      <c r="J104" s="112">
        <f t="shared" si="68"/>
        <v>-12666.1</v>
      </c>
      <c r="K104" s="111">
        <f t="shared" si="71"/>
        <v>0</v>
      </c>
      <c r="L104" s="110">
        <f t="shared" si="72"/>
        <v>0</v>
      </c>
    </row>
    <row r="105" spans="1:12" ht="27">
      <c r="A105" s="18"/>
      <c r="B105" s="42" t="s">
        <v>183</v>
      </c>
      <c r="C105" s="182">
        <v>2000</v>
      </c>
      <c r="D105" s="43">
        <v>2000</v>
      </c>
      <c r="E105" s="43">
        <v>0</v>
      </c>
      <c r="F105" s="190">
        <v>0</v>
      </c>
      <c r="G105" s="43">
        <v>0</v>
      </c>
      <c r="H105" s="111">
        <f t="shared" si="60"/>
        <v>0</v>
      </c>
      <c r="I105" s="156" t="str">
        <f t="shared" si="61"/>
        <v>0,0%</v>
      </c>
      <c r="J105" s="112">
        <f t="shared" ref="J105:J106" si="73">G105-D105</f>
        <v>-2000</v>
      </c>
      <c r="K105" s="111">
        <f t="shared" ref="K105:K106" si="74">G105/D105</f>
        <v>0</v>
      </c>
      <c r="L105" s="110">
        <f t="shared" ref="L105:L106" si="75">G105-F105</f>
        <v>0</v>
      </c>
    </row>
    <row r="106" spans="1:12">
      <c r="A106" s="18" t="s">
        <v>184</v>
      </c>
      <c r="B106" s="11" t="s">
        <v>185</v>
      </c>
      <c r="C106" s="132">
        <v>0</v>
      </c>
      <c r="D106" s="33">
        <v>0</v>
      </c>
      <c r="E106" s="33">
        <v>0</v>
      </c>
      <c r="F106" s="194">
        <v>0</v>
      </c>
      <c r="G106" s="33">
        <v>0</v>
      </c>
      <c r="H106" s="111">
        <f t="shared" si="60"/>
        <v>0</v>
      </c>
      <c r="I106" s="156" t="str">
        <f t="shared" si="61"/>
        <v>0,0%</v>
      </c>
      <c r="J106" s="112">
        <f t="shared" si="73"/>
        <v>0</v>
      </c>
      <c r="K106" s="111" t="e">
        <f t="shared" si="74"/>
        <v>#DIV/0!</v>
      </c>
      <c r="L106" s="110">
        <f t="shared" si="75"/>
        <v>0</v>
      </c>
    </row>
    <row r="107" spans="1:12" hidden="1">
      <c r="A107" s="18"/>
      <c r="B107" s="11" t="s">
        <v>27</v>
      </c>
      <c r="C107" s="185"/>
      <c r="D107" s="33"/>
      <c r="E107" s="8"/>
      <c r="F107" s="189"/>
      <c r="G107" s="8"/>
      <c r="H107" s="111"/>
      <c r="I107" s="111"/>
      <c r="J107" s="112"/>
      <c r="K107" s="111"/>
      <c r="L107" s="110"/>
    </row>
    <row r="108" spans="1:12" hidden="1">
      <c r="A108" s="18"/>
      <c r="B108" s="10" t="s">
        <v>109</v>
      </c>
      <c r="C108" s="132"/>
      <c r="D108" s="33"/>
      <c r="E108" s="8"/>
      <c r="F108" s="189">
        <v>11256.6</v>
      </c>
      <c r="G108" s="8"/>
      <c r="H108" s="111">
        <f>G108/$G$170</f>
        <v>0</v>
      </c>
      <c r="I108" s="156" t="str">
        <f>IF(E108=0,"0,0%",G108/E108)</f>
        <v>0,0%</v>
      </c>
      <c r="J108" s="112">
        <f t="shared" ref="J108" si="76">G108-D108</f>
        <v>0</v>
      </c>
      <c r="K108" s="111" t="e">
        <f t="shared" ref="K108" si="77">G108/D108</f>
        <v>#DIV/0!</v>
      </c>
      <c r="L108" s="110">
        <f t="shared" ref="L108" si="78">G108-F108</f>
        <v>-11256.6</v>
      </c>
    </row>
    <row r="109" spans="1:12">
      <c r="A109" s="18" t="s">
        <v>48</v>
      </c>
      <c r="B109" s="11" t="s">
        <v>49</v>
      </c>
      <c r="C109" s="132">
        <f>C111+C112+C113+C114</f>
        <v>107232.7</v>
      </c>
      <c r="D109" s="33">
        <f>D111+D112+D113+D114</f>
        <v>108262.2</v>
      </c>
      <c r="E109" s="33">
        <f>E111+E112+E113+E114</f>
        <v>18617.099999999999</v>
      </c>
      <c r="F109" s="194">
        <v>24289</v>
      </c>
      <c r="G109" s="33">
        <f>G111+G112+G113+G114</f>
        <v>18616.8</v>
      </c>
      <c r="H109" s="111">
        <f>G109/$G$170</f>
        <v>0.11899999999999999</v>
      </c>
      <c r="I109" s="156">
        <f>IF(E109=0,"0,0%",G109/E109)</f>
        <v>1</v>
      </c>
      <c r="J109" s="112">
        <f t="shared" si="46"/>
        <v>-89645.4</v>
      </c>
      <c r="K109" s="111">
        <f t="shared" si="47"/>
        <v>0.17199999999999999</v>
      </c>
      <c r="L109" s="110">
        <f t="shared" si="48"/>
        <v>-5672.2</v>
      </c>
    </row>
    <row r="110" spans="1:12">
      <c r="A110" s="18"/>
      <c r="B110" s="11" t="s">
        <v>27</v>
      </c>
      <c r="C110" s="185"/>
      <c r="D110" s="33"/>
      <c r="E110" s="8"/>
      <c r="F110" s="189"/>
      <c r="G110" s="8"/>
      <c r="H110" s="111"/>
      <c r="I110" s="111"/>
      <c r="J110" s="112"/>
      <c r="K110" s="111"/>
      <c r="L110" s="110"/>
    </row>
    <row r="111" spans="1:12">
      <c r="A111" s="18"/>
      <c r="B111" s="10" t="s">
        <v>109</v>
      </c>
      <c r="C111" s="132">
        <v>60324.2</v>
      </c>
      <c r="D111" s="33">
        <v>60324.2</v>
      </c>
      <c r="E111" s="8">
        <v>13374.4</v>
      </c>
      <c r="F111" s="189">
        <v>18186.400000000001</v>
      </c>
      <c r="G111" s="8">
        <f>13374.4-0.1</f>
        <v>13374.3</v>
      </c>
      <c r="H111" s="111">
        <f t="shared" ref="H111:H116" si="79">G111/$G$170</f>
        <v>8.5000000000000006E-2</v>
      </c>
      <c r="I111" s="156">
        <f t="shared" ref="I111:I116" si="80">IF(E111=0,"0,0%",G111/E111)</f>
        <v>1</v>
      </c>
      <c r="J111" s="112">
        <f t="shared" si="46"/>
        <v>-46949.9</v>
      </c>
      <c r="K111" s="111">
        <f t="shared" si="47"/>
        <v>0.222</v>
      </c>
      <c r="L111" s="110">
        <f t="shared" si="48"/>
        <v>-4812.1000000000004</v>
      </c>
    </row>
    <row r="112" spans="1:12">
      <c r="A112" s="18"/>
      <c r="B112" s="10" t="s">
        <v>110</v>
      </c>
      <c r="C112" s="132">
        <v>29448.1</v>
      </c>
      <c r="D112" s="33">
        <v>29448.1</v>
      </c>
      <c r="E112" s="8">
        <v>3669.3</v>
      </c>
      <c r="F112" s="189">
        <v>4229.3999999999996</v>
      </c>
      <c r="G112" s="8">
        <v>3669.3</v>
      </c>
      <c r="H112" s="111">
        <f t="shared" si="79"/>
        <v>2.3E-2</v>
      </c>
      <c r="I112" s="156">
        <f t="shared" si="80"/>
        <v>1</v>
      </c>
      <c r="J112" s="112">
        <f t="shared" si="46"/>
        <v>-25778.799999999999</v>
      </c>
      <c r="K112" s="111">
        <f t="shared" si="47"/>
        <v>0.125</v>
      </c>
      <c r="L112" s="110">
        <f t="shared" si="48"/>
        <v>-560.1</v>
      </c>
    </row>
    <row r="113" spans="1:12">
      <c r="A113" s="18"/>
      <c r="B113" s="10" t="s">
        <v>111</v>
      </c>
      <c r="C113" s="132">
        <f>2641.2+7219.2</f>
        <v>9860.4</v>
      </c>
      <c r="D113" s="33">
        <f>2641.2+7219.2</f>
        <v>9860.4</v>
      </c>
      <c r="E113" s="8">
        <v>700.1</v>
      </c>
      <c r="F113" s="189">
        <v>1062.3</v>
      </c>
      <c r="G113" s="8">
        <v>700</v>
      </c>
      <c r="H113" s="111">
        <f t="shared" si="79"/>
        <v>4.0000000000000001E-3</v>
      </c>
      <c r="I113" s="156">
        <f t="shared" si="80"/>
        <v>1</v>
      </c>
      <c r="J113" s="112">
        <f t="shared" si="46"/>
        <v>-9160.4</v>
      </c>
      <c r="K113" s="111">
        <f t="shared" si="47"/>
        <v>7.0999999999999994E-2</v>
      </c>
      <c r="L113" s="110">
        <f t="shared" si="48"/>
        <v>-362.3</v>
      </c>
    </row>
    <row r="114" spans="1:12" ht="27">
      <c r="A114" s="18"/>
      <c r="B114" s="10" t="s">
        <v>112</v>
      </c>
      <c r="C114" s="132">
        <v>7600</v>
      </c>
      <c r="D114" s="33">
        <f>7600+1029.5</f>
        <v>8629.5</v>
      </c>
      <c r="E114" s="8">
        <v>873.3</v>
      </c>
      <c r="F114" s="189">
        <v>810.9</v>
      </c>
      <c r="G114" s="8">
        <v>873.2</v>
      </c>
      <c r="H114" s="111">
        <f t="shared" si="79"/>
        <v>6.0000000000000001E-3</v>
      </c>
      <c r="I114" s="156">
        <f t="shared" si="80"/>
        <v>1</v>
      </c>
      <c r="J114" s="112">
        <f t="shared" si="46"/>
        <v>-7756.3</v>
      </c>
      <c r="K114" s="111">
        <f t="shared" si="47"/>
        <v>0.10100000000000001</v>
      </c>
      <c r="L114" s="110">
        <f t="shared" si="48"/>
        <v>62.3</v>
      </c>
    </row>
    <row r="115" spans="1:12" s="1" customFormat="1" ht="27">
      <c r="A115" s="18" t="s">
        <v>65</v>
      </c>
      <c r="B115" s="10" t="s">
        <v>66</v>
      </c>
      <c r="C115" s="132">
        <v>1019.4</v>
      </c>
      <c r="D115" s="33">
        <v>1019.4</v>
      </c>
      <c r="E115" s="8">
        <v>195</v>
      </c>
      <c r="F115" s="189">
        <f>F116+F117</f>
        <v>646.1</v>
      </c>
      <c r="G115" s="8">
        <f>G116</f>
        <v>195</v>
      </c>
      <c r="H115" s="111">
        <f t="shared" si="79"/>
        <v>1E-3</v>
      </c>
      <c r="I115" s="156">
        <f t="shared" si="80"/>
        <v>1</v>
      </c>
      <c r="J115" s="112">
        <f t="shared" si="46"/>
        <v>-824.4</v>
      </c>
      <c r="K115" s="111">
        <f t="shared" si="47"/>
        <v>0.191</v>
      </c>
      <c r="L115" s="110">
        <f t="shared" si="48"/>
        <v>-451.1</v>
      </c>
    </row>
    <row r="116" spans="1:12" s="1" customFormat="1">
      <c r="A116" s="18"/>
      <c r="B116" s="10" t="s">
        <v>229</v>
      </c>
      <c r="C116" s="132">
        <v>1019.4</v>
      </c>
      <c r="D116" s="33">
        <v>1019.4</v>
      </c>
      <c r="E116" s="8">
        <v>195</v>
      </c>
      <c r="F116" s="189">
        <v>0</v>
      </c>
      <c r="G116" s="8">
        <v>195</v>
      </c>
      <c r="H116" s="111">
        <f t="shared" si="79"/>
        <v>1E-3</v>
      </c>
      <c r="I116" s="156">
        <f t="shared" si="80"/>
        <v>1</v>
      </c>
      <c r="J116" s="112">
        <f t="shared" ref="J116" si="81">G116-D116</f>
        <v>-824.4</v>
      </c>
      <c r="K116" s="111">
        <f t="shared" ref="K116" si="82">G116/D116</f>
        <v>0.191</v>
      </c>
      <c r="L116" s="110">
        <f t="shared" ref="L116" si="83">G116-F116</f>
        <v>195</v>
      </c>
    </row>
    <row r="117" spans="1:12" s="1" customFormat="1">
      <c r="A117" s="18"/>
      <c r="B117" s="10" t="s">
        <v>235</v>
      </c>
      <c r="C117" s="132">
        <v>0</v>
      </c>
      <c r="D117" s="33">
        <v>0</v>
      </c>
      <c r="E117" s="8">
        <v>0</v>
      </c>
      <c r="F117" s="189">
        <v>646.1</v>
      </c>
      <c r="G117" s="8">
        <v>0</v>
      </c>
      <c r="H117" s="111">
        <f t="shared" ref="H117" si="84">G117/$G$170</f>
        <v>0</v>
      </c>
      <c r="I117" s="156" t="str">
        <f t="shared" ref="I117" si="85">IF(E117=0,"0,0%",G117/E117)</f>
        <v>0,0%</v>
      </c>
      <c r="J117" s="112">
        <f t="shared" ref="J117" si="86">G117-D117</f>
        <v>0</v>
      </c>
      <c r="K117" s="111">
        <v>0</v>
      </c>
      <c r="L117" s="110">
        <f t="shared" ref="L117" si="87">G117-F117</f>
        <v>-646.1</v>
      </c>
    </row>
    <row r="118" spans="1:12">
      <c r="A118" s="137"/>
      <c r="B118" s="138" t="s">
        <v>152</v>
      </c>
      <c r="C118" s="138"/>
      <c r="D118" s="139"/>
      <c r="E118" s="139"/>
      <c r="F118" s="139"/>
      <c r="G118" s="139"/>
      <c r="H118" s="111"/>
      <c r="I118" s="111"/>
      <c r="J118" s="112"/>
      <c r="K118" s="111"/>
      <c r="L118" s="110"/>
    </row>
    <row r="119" spans="1:12">
      <c r="A119" s="129"/>
      <c r="B119" s="130" t="s">
        <v>115</v>
      </c>
      <c r="C119" s="131">
        <v>0</v>
      </c>
      <c r="D119" s="131">
        <v>0</v>
      </c>
      <c r="E119" s="131">
        <v>0</v>
      </c>
      <c r="F119" s="131">
        <v>3268.7</v>
      </c>
      <c r="G119" s="131">
        <v>0</v>
      </c>
      <c r="H119" s="111">
        <f t="shared" ref="H119:H124" si="88">G119/$G$170</f>
        <v>0</v>
      </c>
      <c r="I119" s="156" t="str">
        <f t="shared" ref="I119:I124" si="89">IF(E119=0,"0,0%",G119/E119)</f>
        <v>0,0%</v>
      </c>
      <c r="J119" s="112">
        <f>G119-D119</f>
        <v>0</v>
      </c>
      <c r="K119" s="111">
        <v>0</v>
      </c>
      <c r="L119" s="110">
        <f>G119-F119</f>
        <v>-3268.7</v>
      </c>
    </row>
    <row r="120" spans="1:12" s="199" customFormat="1" hidden="1">
      <c r="A120" s="201"/>
      <c r="B120" s="202" t="s">
        <v>165</v>
      </c>
      <c r="C120" s="203"/>
      <c r="D120" s="203"/>
      <c r="E120" s="203"/>
      <c r="F120" s="203">
        <v>0</v>
      </c>
      <c r="G120" s="203">
        <v>0</v>
      </c>
      <c r="H120" s="196">
        <f t="shared" si="88"/>
        <v>0</v>
      </c>
      <c r="I120" s="200" t="str">
        <f>IF(E120=0,"0,0%",G120/E120)</f>
        <v>0,0%</v>
      </c>
      <c r="J120" s="197">
        <f>G120-D120</f>
        <v>0</v>
      </c>
      <c r="K120" s="196" t="e">
        <f>G120/D120</f>
        <v>#DIV/0!</v>
      </c>
      <c r="L120" s="198">
        <f>G120-F120</f>
        <v>0</v>
      </c>
    </row>
    <row r="121" spans="1:12">
      <c r="A121" s="129"/>
      <c r="B121" s="147" t="s">
        <v>181</v>
      </c>
      <c r="C121" s="132">
        <v>111872.1</v>
      </c>
      <c r="D121" s="132">
        <v>125567.7</v>
      </c>
      <c r="E121" s="132">
        <v>19429.3</v>
      </c>
      <c r="F121" s="132">
        <v>791.3</v>
      </c>
      <c r="G121" s="132">
        <v>23845.9</v>
      </c>
      <c r="H121" s="111">
        <f t="shared" si="88"/>
        <v>0.152</v>
      </c>
      <c r="I121" s="156">
        <f t="shared" si="89"/>
        <v>1.2270000000000001</v>
      </c>
      <c r="J121" s="112">
        <f>G121-D121</f>
        <v>-101721.8</v>
      </c>
      <c r="K121" s="111">
        <f>G121/D121</f>
        <v>0.19</v>
      </c>
      <c r="L121" s="110">
        <f>G121-F121</f>
        <v>23054.6</v>
      </c>
    </row>
    <row r="122" spans="1:12" s="29" customFormat="1">
      <c r="A122" s="97" t="s">
        <v>127</v>
      </c>
      <c r="B122" s="105" t="s">
        <v>126</v>
      </c>
      <c r="C122" s="99">
        <f>C123</f>
        <v>17334.900000000001</v>
      </c>
      <c r="D122" s="99">
        <f>D123</f>
        <v>17334.900000000001</v>
      </c>
      <c r="E122" s="99">
        <f>E123</f>
        <v>2409.6</v>
      </c>
      <c r="F122" s="99">
        <f>F123</f>
        <v>3616.9</v>
      </c>
      <c r="G122" s="99">
        <f>G123</f>
        <v>2409.6</v>
      </c>
      <c r="H122" s="100">
        <f t="shared" si="88"/>
        <v>1.4999999999999999E-2</v>
      </c>
      <c r="I122" s="156">
        <f t="shared" si="89"/>
        <v>1</v>
      </c>
      <c r="J122" s="101">
        <f t="shared" si="46"/>
        <v>-14925.3</v>
      </c>
      <c r="K122" s="100">
        <f t="shared" si="47"/>
        <v>0.13900000000000001</v>
      </c>
      <c r="L122" s="102">
        <f t="shared" si="48"/>
        <v>-1207.3</v>
      </c>
    </row>
    <row r="123" spans="1:12" s="51" customFormat="1">
      <c r="A123" s="134" t="s">
        <v>51</v>
      </c>
      <c r="B123" s="135" t="s">
        <v>60</v>
      </c>
      <c r="C123" s="126">
        <f>C124+C131</f>
        <v>17334.900000000001</v>
      </c>
      <c r="D123" s="126">
        <f>D124+D131</f>
        <v>17334.900000000001</v>
      </c>
      <c r="E123" s="126">
        <f>E124+E131</f>
        <v>2409.6</v>
      </c>
      <c r="F123" s="126">
        <f>F124+F131</f>
        <v>3616.9</v>
      </c>
      <c r="G123" s="126">
        <f>G124+G131</f>
        <v>2409.6</v>
      </c>
      <c r="H123" s="111">
        <f t="shared" si="88"/>
        <v>1.4999999999999999E-2</v>
      </c>
      <c r="I123" s="156">
        <f t="shared" si="89"/>
        <v>1</v>
      </c>
      <c r="J123" s="112">
        <f t="shared" si="46"/>
        <v>-14925.3</v>
      </c>
      <c r="K123" s="111">
        <f t="shared" si="47"/>
        <v>0.13900000000000001</v>
      </c>
      <c r="L123" s="110">
        <f t="shared" si="48"/>
        <v>-1207.3</v>
      </c>
    </row>
    <row r="124" spans="1:12" ht="40.5">
      <c r="A124" s="19">
        <v>611</v>
      </c>
      <c r="B124" s="10" t="s">
        <v>113</v>
      </c>
      <c r="C124" s="131">
        <v>14378.3</v>
      </c>
      <c r="D124" s="8">
        <v>14353.9</v>
      </c>
      <c r="E124" s="8">
        <v>2320.9</v>
      </c>
      <c r="F124" s="189">
        <v>2985.7</v>
      </c>
      <c r="G124" s="8">
        <v>2320.9</v>
      </c>
      <c r="H124" s="111">
        <f t="shared" si="88"/>
        <v>1.4999999999999999E-2</v>
      </c>
      <c r="I124" s="156">
        <f t="shared" si="89"/>
        <v>1</v>
      </c>
      <c r="J124" s="112">
        <f>G124-D124</f>
        <v>-12033</v>
      </c>
      <c r="K124" s="111">
        <f t="shared" si="47"/>
        <v>0.16200000000000001</v>
      </c>
      <c r="L124" s="110">
        <f>G124-F124</f>
        <v>-664.8</v>
      </c>
    </row>
    <row r="125" spans="1:12">
      <c r="A125" s="137"/>
      <c r="B125" s="138" t="s">
        <v>27</v>
      </c>
      <c r="C125" s="138"/>
      <c r="D125" s="139"/>
      <c r="E125" s="139"/>
      <c r="F125" s="139"/>
      <c r="G125" s="139"/>
      <c r="H125" s="111"/>
      <c r="I125" s="111"/>
      <c r="J125" s="112"/>
      <c r="K125" s="111"/>
      <c r="L125" s="110"/>
    </row>
    <row r="126" spans="1:12">
      <c r="A126" s="129"/>
      <c r="B126" s="130" t="s">
        <v>115</v>
      </c>
      <c r="C126" s="131">
        <v>12224.3</v>
      </c>
      <c r="D126" s="131">
        <v>12224.3</v>
      </c>
      <c r="E126" s="131">
        <v>2217.1999999999998</v>
      </c>
      <c r="F126" s="131">
        <v>2976.2</v>
      </c>
      <c r="G126" s="131">
        <v>2217.1999999999998</v>
      </c>
      <c r="H126" s="111">
        <f>G126/$G$170</f>
        <v>1.4E-2</v>
      </c>
      <c r="I126" s="156">
        <f t="shared" ref="I126:I138" si="90">IF(E126=0,"0,0%",G126/E126)</f>
        <v>1</v>
      </c>
      <c r="J126" s="112">
        <f>G126-D126</f>
        <v>-10007.1</v>
      </c>
      <c r="K126" s="111">
        <f>G126/D126</f>
        <v>0.18099999999999999</v>
      </c>
      <c r="L126" s="110">
        <f>G126-F126</f>
        <v>-759</v>
      </c>
    </row>
    <row r="127" spans="1:12">
      <c r="A127" s="129"/>
      <c r="B127" s="130" t="s">
        <v>215</v>
      </c>
      <c r="C127" s="131">
        <v>112.6</v>
      </c>
      <c r="D127" s="131">
        <v>112.6</v>
      </c>
      <c r="E127" s="131">
        <v>10.5</v>
      </c>
      <c r="F127" s="131">
        <v>4.5</v>
      </c>
      <c r="G127" s="131">
        <v>10.5</v>
      </c>
      <c r="H127" s="111">
        <f>G127/$G$170</f>
        <v>0</v>
      </c>
      <c r="I127" s="156">
        <f t="shared" si="90"/>
        <v>1</v>
      </c>
      <c r="J127" s="112">
        <f>G127-D127</f>
        <v>-102.1</v>
      </c>
      <c r="K127" s="111">
        <f>G127/D127</f>
        <v>9.2999999999999999E-2</v>
      </c>
      <c r="L127" s="110">
        <f>G127-F127</f>
        <v>6</v>
      </c>
    </row>
    <row r="128" spans="1:12">
      <c r="A128" s="129"/>
      <c r="B128" s="130" t="s">
        <v>118</v>
      </c>
      <c r="C128" s="131">
        <v>1024.0999999999999</v>
      </c>
      <c r="D128" s="131">
        <v>1024.0999999999999</v>
      </c>
      <c r="E128" s="131">
        <v>86.1</v>
      </c>
      <c r="F128" s="131">
        <v>0</v>
      </c>
      <c r="G128" s="131">
        <v>86.1</v>
      </c>
      <c r="H128" s="111">
        <f>G128/$G$170</f>
        <v>1E-3</v>
      </c>
      <c r="I128" s="156">
        <f t="shared" si="90"/>
        <v>1</v>
      </c>
      <c r="J128" s="112">
        <f>G128-D128</f>
        <v>-938</v>
      </c>
      <c r="K128" s="111">
        <f>G128/D128</f>
        <v>8.4000000000000005E-2</v>
      </c>
      <c r="L128" s="110">
        <f>G128-F128</f>
        <v>86.1</v>
      </c>
    </row>
    <row r="129" spans="1:12">
      <c r="A129" s="129"/>
      <c r="B129" s="130" t="s">
        <v>213</v>
      </c>
      <c r="C129" s="131">
        <v>185</v>
      </c>
      <c r="D129" s="131">
        <v>185</v>
      </c>
      <c r="E129" s="131">
        <v>0</v>
      </c>
      <c r="F129" s="131">
        <v>0</v>
      </c>
      <c r="G129" s="131">
        <v>0</v>
      </c>
      <c r="H129" s="111">
        <f t="shared" ref="H129:H130" si="91">G129/$G$170</f>
        <v>0</v>
      </c>
      <c r="I129" s="156" t="str">
        <f t="shared" si="90"/>
        <v>0,0%</v>
      </c>
      <c r="J129" s="112">
        <f>G129-D129</f>
        <v>-185</v>
      </c>
      <c r="K129" s="111">
        <f t="shared" ref="K129" si="92">G129/D129</f>
        <v>0</v>
      </c>
      <c r="L129" s="110">
        <f t="shared" ref="L129:L130" si="93">G129-F129</f>
        <v>0</v>
      </c>
    </row>
    <row r="130" spans="1:12">
      <c r="A130" s="129"/>
      <c r="B130" s="130" t="s">
        <v>214</v>
      </c>
      <c r="C130" s="131">
        <v>832.3</v>
      </c>
      <c r="D130" s="131">
        <v>807.9</v>
      </c>
      <c r="E130" s="131">
        <v>7.1</v>
      </c>
      <c r="F130" s="131">
        <v>5</v>
      </c>
      <c r="G130" s="131">
        <v>7.1</v>
      </c>
      <c r="H130" s="111">
        <f t="shared" si="91"/>
        <v>0</v>
      </c>
      <c r="I130" s="156">
        <f t="shared" si="90"/>
        <v>1</v>
      </c>
      <c r="J130" s="112">
        <f t="shared" ref="J130" si="94">G130-D130</f>
        <v>-800.8</v>
      </c>
      <c r="K130" s="111">
        <f>G130/D130</f>
        <v>8.9999999999999993E-3</v>
      </c>
      <c r="L130" s="110">
        <f t="shared" si="93"/>
        <v>2.1</v>
      </c>
    </row>
    <row r="131" spans="1:12">
      <c r="A131" s="19">
        <v>612</v>
      </c>
      <c r="B131" s="10" t="s">
        <v>114</v>
      </c>
      <c r="C131" s="131">
        <v>2956.6</v>
      </c>
      <c r="D131" s="8">
        <v>2981</v>
      </c>
      <c r="E131" s="8">
        <v>88.7</v>
      </c>
      <c r="F131" s="189">
        <v>631.20000000000005</v>
      </c>
      <c r="G131" s="8">
        <v>88.7</v>
      </c>
      <c r="H131" s="111">
        <f>G131/$G$170</f>
        <v>1E-3</v>
      </c>
      <c r="I131" s="156">
        <f>IF(E131=0,"0,0%",G131/E131)</f>
        <v>1</v>
      </c>
      <c r="J131" s="112">
        <f>G131-D131</f>
        <v>-2892.3</v>
      </c>
      <c r="K131" s="111">
        <f>G131/D131</f>
        <v>0.03</v>
      </c>
      <c r="L131" s="110">
        <f>G131-F131</f>
        <v>-542.5</v>
      </c>
    </row>
    <row r="132" spans="1:12">
      <c r="A132" s="129"/>
      <c r="B132" s="147" t="s">
        <v>27</v>
      </c>
      <c r="C132" s="132"/>
      <c r="D132" s="132"/>
      <c r="E132" s="132"/>
      <c r="F132" s="132"/>
      <c r="G132" s="132"/>
      <c r="H132" s="111"/>
      <c r="I132" s="156"/>
      <c r="J132" s="112"/>
      <c r="K132" s="111"/>
      <c r="L132" s="110"/>
    </row>
    <row r="133" spans="1:12" ht="27">
      <c r="A133" s="129"/>
      <c r="B133" s="147" t="s">
        <v>222</v>
      </c>
      <c r="C133" s="132">
        <v>361.6</v>
      </c>
      <c r="D133" s="132">
        <v>386</v>
      </c>
      <c r="E133" s="132">
        <v>88.7</v>
      </c>
      <c r="F133" s="132">
        <v>380.3</v>
      </c>
      <c r="G133" s="132">
        <v>88.7</v>
      </c>
      <c r="H133" s="111">
        <f>G133/$G$170</f>
        <v>1E-3</v>
      </c>
      <c r="I133" s="156">
        <f>IF(E133=0,"0,0%",G133/E133)</f>
        <v>1</v>
      </c>
      <c r="J133" s="112">
        <f>G133-D133</f>
        <v>-297.3</v>
      </c>
      <c r="K133" s="111">
        <f>G133/D133</f>
        <v>0.23</v>
      </c>
      <c r="L133" s="110">
        <f>G133-F133</f>
        <v>-291.60000000000002</v>
      </c>
    </row>
    <row r="134" spans="1:12" ht="54">
      <c r="A134" s="129" t="s">
        <v>221</v>
      </c>
      <c r="B134" s="147" t="s">
        <v>216</v>
      </c>
      <c r="C134" s="132">
        <v>2595</v>
      </c>
      <c r="D134" s="132">
        <v>2595</v>
      </c>
      <c r="E134" s="132">
        <v>0</v>
      </c>
      <c r="F134" s="132">
        <v>250.9</v>
      </c>
      <c r="G134" s="132">
        <v>0</v>
      </c>
      <c r="H134" s="111">
        <f>G134/$G$170</f>
        <v>0</v>
      </c>
      <c r="I134" s="156" t="str">
        <f>IF(E134=0,"0,0%",G134/E134)</f>
        <v>0,0%</v>
      </c>
      <c r="J134" s="112">
        <f>G134-D134</f>
        <v>-2595</v>
      </c>
      <c r="K134" s="111">
        <f>G134/D134</f>
        <v>0</v>
      </c>
      <c r="L134" s="110">
        <f>G134-F134</f>
        <v>-250.9</v>
      </c>
    </row>
    <row r="135" spans="1:12" s="29" customFormat="1">
      <c r="A135" s="97" t="s">
        <v>69</v>
      </c>
      <c r="B135" s="103" t="s">
        <v>116</v>
      </c>
      <c r="C135" s="99">
        <f>C136</f>
        <v>66766.8</v>
      </c>
      <c r="D135" s="226">
        <f>D136</f>
        <v>66766.8</v>
      </c>
      <c r="E135" s="99">
        <f>E136</f>
        <v>15318.2</v>
      </c>
      <c r="F135" s="99">
        <f>F136+F149</f>
        <v>13576.4</v>
      </c>
      <c r="G135" s="99">
        <f>G136</f>
        <v>15318.2</v>
      </c>
      <c r="H135" s="100">
        <f>G135/$G$170</f>
        <v>9.8000000000000004E-2</v>
      </c>
      <c r="I135" s="156">
        <f t="shared" si="90"/>
        <v>1</v>
      </c>
      <c r="J135" s="101">
        <f t="shared" si="46"/>
        <v>-51448.6</v>
      </c>
      <c r="K135" s="100">
        <f>G135/D135</f>
        <v>0.22900000000000001</v>
      </c>
      <c r="L135" s="102">
        <f t="shared" si="48"/>
        <v>1741.8</v>
      </c>
    </row>
    <row r="136" spans="1:12" s="51" customFormat="1">
      <c r="A136" s="134" t="s">
        <v>71</v>
      </c>
      <c r="B136" s="135" t="s">
        <v>70</v>
      </c>
      <c r="C136" s="136">
        <f>C137+C145</f>
        <v>66766.8</v>
      </c>
      <c r="D136" s="136">
        <f>D137+D145</f>
        <v>66766.8</v>
      </c>
      <c r="E136" s="136">
        <f>E137+E145</f>
        <v>15318.2</v>
      </c>
      <c r="F136" s="136">
        <f>F137+F145</f>
        <v>13459.6</v>
      </c>
      <c r="G136" s="136">
        <f>G137+G145</f>
        <v>15318.2</v>
      </c>
      <c r="H136" s="111">
        <f>G136/$G$170</f>
        <v>9.8000000000000004E-2</v>
      </c>
      <c r="I136" s="156">
        <f t="shared" si="90"/>
        <v>1</v>
      </c>
      <c r="J136" s="112">
        <f t="shared" ref="J136:J167" si="95">G136-D136</f>
        <v>-51448.6</v>
      </c>
      <c r="K136" s="111">
        <f t="shared" ref="K136:K167" si="96">G136/D136</f>
        <v>0.22900000000000001</v>
      </c>
      <c r="L136" s="110">
        <f t="shared" ref="L136:L167" si="97">G136-F136</f>
        <v>1858.6</v>
      </c>
    </row>
    <row r="137" spans="1:12" ht="40.5">
      <c r="A137" s="19">
        <v>611</v>
      </c>
      <c r="B137" s="10" t="s">
        <v>113</v>
      </c>
      <c r="C137" s="131">
        <v>62835.6</v>
      </c>
      <c r="D137" s="8">
        <v>61929.9</v>
      </c>
      <c r="E137" s="8">
        <v>14960.1</v>
      </c>
      <c r="F137" s="189">
        <v>13238.8</v>
      </c>
      <c r="G137" s="8">
        <v>14960.1</v>
      </c>
      <c r="H137" s="111">
        <f>G137/$G$170</f>
        <v>9.6000000000000002E-2</v>
      </c>
      <c r="I137" s="156">
        <f t="shared" si="90"/>
        <v>1</v>
      </c>
      <c r="J137" s="112">
        <f t="shared" si="95"/>
        <v>-46969.8</v>
      </c>
      <c r="K137" s="111">
        <f t="shared" si="96"/>
        <v>0.24199999999999999</v>
      </c>
      <c r="L137" s="110">
        <f t="shared" si="97"/>
        <v>1721.3</v>
      </c>
    </row>
    <row r="138" spans="1:12" hidden="1">
      <c r="A138" s="19"/>
      <c r="B138" s="11" t="s">
        <v>117</v>
      </c>
      <c r="C138" s="131"/>
      <c r="D138" s="8"/>
      <c r="E138" s="8"/>
      <c r="F138" s="189"/>
      <c r="G138" s="8"/>
      <c r="H138" s="111">
        <f t="shared" ref="H138" si="98">G138/$G$170</f>
        <v>0</v>
      </c>
      <c r="I138" s="156" t="str">
        <f t="shared" si="90"/>
        <v>0,0%</v>
      </c>
      <c r="J138" s="112"/>
      <c r="K138" s="111"/>
      <c r="L138" s="110"/>
    </row>
    <row r="139" spans="1:12">
      <c r="A139" s="137"/>
      <c r="B139" s="138" t="s">
        <v>27</v>
      </c>
      <c r="C139" s="138"/>
      <c r="D139" s="139"/>
      <c r="E139" s="139"/>
      <c r="F139" s="139"/>
      <c r="G139" s="139"/>
      <c r="H139" s="111"/>
      <c r="I139" s="156"/>
      <c r="J139" s="112"/>
      <c r="K139" s="111"/>
      <c r="L139" s="110"/>
    </row>
    <row r="140" spans="1:12">
      <c r="A140" s="137"/>
      <c r="B140" s="130" t="s">
        <v>115</v>
      </c>
      <c r="C140" s="131">
        <v>52205.2</v>
      </c>
      <c r="D140" s="131">
        <v>52205.2</v>
      </c>
      <c r="E140" s="131">
        <v>14226.7</v>
      </c>
      <c r="F140" s="131">
        <v>10405.700000000001</v>
      </c>
      <c r="G140" s="131">
        <v>14226.7</v>
      </c>
      <c r="H140" s="111">
        <f>G140/$G$170</f>
        <v>9.0999999999999998E-2</v>
      </c>
      <c r="I140" s="156">
        <f t="shared" ref="I140:I155" si="99">IF(E140=0,"0,0%",G140/E140)</f>
        <v>1</v>
      </c>
      <c r="J140" s="112">
        <f>G140-D140</f>
        <v>-37978.5</v>
      </c>
      <c r="K140" s="111">
        <f>G140/D140</f>
        <v>0.27300000000000002</v>
      </c>
      <c r="L140" s="110">
        <f>G140-F140</f>
        <v>3821</v>
      </c>
    </row>
    <row r="141" spans="1:12">
      <c r="A141" s="137"/>
      <c r="B141" s="130" t="s">
        <v>217</v>
      </c>
      <c r="C141" s="131">
        <v>265.8</v>
      </c>
      <c r="D141" s="131">
        <v>265.8</v>
      </c>
      <c r="E141" s="131">
        <v>34.6</v>
      </c>
      <c r="F141" s="131">
        <v>36.799999999999997</v>
      </c>
      <c r="G141" s="131">
        <v>34.6</v>
      </c>
      <c r="H141" s="111">
        <f>G141/$G$170</f>
        <v>0</v>
      </c>
      <c r="I141" s="156">
        <f t="shared" si="99"/>
        <v>1</v>
      </c>
      <c r="J141" s="112">
        <f>G141-D141</f>
        <v>-231.2</v>
      </c>
      <c r="K141" s="111">
        <f>G141/D141</f>
        <v>0.13</v>
      </c>
      <c r="L141" s="110">
        <f>G141-F141</f>
        <v>-2.2000000000000002</v>
      </c>
    </row>
    <row r="142" spans="1:12">
      <c r="A142" s="129"/>
      <c r="B142" s="130" t="s">
        <v>118</v>
      </c>
      <c r="C142" s="131">
        <v>6086</v>
      </c>
      <c r="D142" s="131">
        <v>5526.2</v>
      </c>
      <c r="E142" s="131">
        <v>698.1</v>
      </c>
      <c r="F142" s="131">
        <v>2377.8000000000002</v>
      </c>
      <c r="G142" s="131">
        <v>698.1</v>
      </c>
      <c r="H142" s="111">
        <f>G142/$G$170</f>
        <v>4.0000000000000001E-3</v>
      </c>
      <c r="I142" s="156">
        <f t="shared" si="99"/>
        <v>1</v>
      </c>
      <c r="J142" s="112">
        <f>G142-D142</f>
        <v>-4828.1000000000004</v>
      </c>
      <c r="K142" s="111">
        <f>G142/D142</f>
        <v>0.126</v>
      </c>
      <c r="L142" s="110">
        <f>G142-F142</f>
        <v>-1679.7</v>
      </c>
    </row>
    <row r="143" spans="1:12">
      <c r="A143" s="129"/>
      <c r="B143" s="130" t="s">
        <v>213</v>
      </c>
      <c r="C143" s="131">
        <v>1660.8</v>
      </c>
      <c r="D143" s="131">
        <v>1660.8</v>
      </c>
      <c r="E143" s="131">
        <v>0</v>
      </c>
      <c r="F143" s="131">
        <v>245.4</v>
      </c>
      <c r="G143" s="131">
        <v>0</v>
      </c>
      <c r="H143" s="111">
        <f t="shared" ref="H143:H144" si="100">G143/$G$170</f>
        <v>0</v>
      </c>
      <c r="I143" s="156" t="str">
        <f t="shared" si="99"/>
        <v>0,0%</v>
      </c>
      <c r="J143" s="112">
        <f t="shared" ref="J143:J144" si="101">G143-D143</f>
        <v>-1660.8</v>
      </c>
      <c r="K143" s="111">
        <f t="shared" ref="K143:K144" si="102">G143/D143</f>
        <v>0</v>
      </c>
      <c r="L143" s="110">
        <f t="shared" ref="L143:L144" si="103">G143-F143</f>
        <v>-245.4</v>
      </c>
    </row>
    <row r="144" spans="1:12">
      <c r="A144" s="129"/>
      <c r="B144" s="130" t="s">
        <v>218</v>
      </c>
      <c r="C144" s="131">
        <v>2617.8000000000002</v>
      </c>
      <c r="D144" s="131">
        <v>2271.9</v>
      </c>
      <c r="E144" s="131">
        <v>0.7</v>
      </c>
      <c r="F144" s="131">
        <v>173.2</v>
      </c>
      <c r="G144" s="131">
        <v>0.7</v>
      </c>
      <c r="H144" s="111">
        <f t="shared" si="100"/>
        <v>0</v>
      </c>
      <c r="I144" s="156">
        <f t="shared" si="99"/>
        <v>1</v>
      </c>
      <c r="J144" s="112">
        <f t="shared" si="101"/>
        <v>-2271.1999999999998</v>
      </c>
      <c r="K144" s="111">
        <f t="shared" si="102"/>
        <v>0</v>
      </c>
      <c r="L144" s="110">
        <f t="shared" si="103"/>
        <v>-172.5</v>
      </c>
    </row>
    <row r="145" spans="1:12">
      <c r="A145" s="19">
        <v>612</v>
      </c>
      <c r="B145" s="10" t="s">
        <v>114</v>
      </c>
      <c r="C145" s="131">
        <v>3931.2</v>
      </c>
      <c r="D145" s="8">
        <f>D147+D148</f>
        <v>4836.8999999999996</v>
      </c>
      <c r="E145" s="8">
        <v>358.1</v>
      </c>
      <c r="F145" s="189">
        <v>220.8</v>
      </c>
      <c r="G145" s="8">
        <v>358.1</v>
      </c>
      <c r="H145" s="111">
        <f>G145/$G$170</f>
        <v>2E-3</v>
      </c>
      <c r="I145" s="156">
        <f>IF(E145=0,"0,0%",G145/E145)</f>
        <v>1</v>
      </c>
      <c r="J145" s="112">
        <f>G145-D145</f>
        <v>-4478.8</v>
      </c>
      <c r="K145" s="111">
        <f>G145/D145</f>
        <v>7.3999999999999996E-2</v>
      </c>
      <c r="L145" s="110">
        <f>G145-F145</f>
        <v>137.30000000000001</v>
      </c>
    </row>
    <row r="146" spans="1:12">
      <c r="A146" s="129"/>
      <c r="B146" s="130" t="s">
        <v>27</v>
      </c>
      <c r="C146" s="131"/>
      <c r="D146" s="131"/>
      <c r="E146" s="131"/>
      <c r="F146" s="131"/>
      <c r="G146" s="131"/>
      <c r="H146" s="111"/>
      <c r="I146" s="156"/>
      <c r="J146" s="112"/>
      <c r="K146" s="111"/>
      <c r="L146" s="110"/>
    </row>
    <row r="147" spans="1:12" ht="40.5">
      <c r="A147" s="129"/>
      <c r="B147" s="130" t="s">
        <v>223</v>
      </c>
      <c r="C147" s="131">
        <v>361.6</v>
      </c>
      <c r="D147" s="131">
        <v>1267.3</v>
      </c>
      <c r="E147" s="131">
        <v>188.1</v>
      </c>
      <c r="F147" s="131">
        <v>162.9</v>
      </c>
      <c r="G147" s="131">
        <v>188</v>
      </c>
      <c r="H147" s="111">
        <f t="shared" ref="H147:H155" si="104">G147/$G$170</f>
        <v>1E-3</v>
      </c>
      <c r="I147" s="156">
        <f t="shared" si="99"/>
        <v>0.999</v>
      </c>
      <c r="J147" s="112">
        <f>G147-D147</f>
        <v>-1079.3</v>
      </c>
      <c r="K147" s="111">
        <f>G147/D147</f>
        <v>0.14799999999999999</v>
      </c>
      <c r="L147" s="110">
        <f>G147-F147</f>
        <v>25.1</v>
      </c>
    </row>
    <row r="148" spans="1:12" ht="67.5">
      <c r="A148" s="129" t="s">
        <v>224</v>
      </c>
      <c r="B148" s="147" t="s">
        <v>219</v>
      </c>
      <c r="C148" s="132">
        <v>3569.6</v>
      </c>
      <c r="D148" s="132">
        <v>3569.6</v>
      </c>
      <c r="E148" s="132">
        <v>170</v>
      </c>
      <c r="F148" s="132">
        <v>57.9</v>
      </c>
      <c r="G148" s="132">
        <v>170</v>
      </c>
      <c r="H148" s="111">
        <f t="shared" si="104"/>
        <v>1E-3</v>
      </c>
      <c r="I148" s="156">
        <f t="shared" si="99"/>
        <v>1</v>
      </c>
      <c r="J148" s="112">
        <f>G148-D148</f>
        <v>-3399.6</v>
      </c>
      <c r="K148" s="111">
        <f>G148/D148</f>
        <v>4.8000000000000001E-2</v>
      </c>
      <c r="L148" s="110">
        <f>G148-F148</f>
        <v>112.1</v>
      </c>
    </row>
    <row r="149" spans="1:12" ht="27">
      <c r="A149" s="129" t="s">
        <v>233</v>
      </c>
      <c r="B149" s="147" t="s">
        <v>234</v>
      </c>
      <c r="C149" s="132">
        <v>0</v>
      </c>
      <c r="D149" s="132">
        <v>0</v>
      </c>
      <c r="E149" s="132">
        <v>0</v>
      </c>
      <c r="F149" s="132">
        <v>116.8</v>
      </c>
      <c r="G149" s="132">
        <v>0</v>
      </c>
      <c r="H149" s="111">
        <f t="shared" si="104"/>
        <v>0</v>
      </c>
      <c r="I149" s="156" t="str">
        <f t="shared" si="99"/>
        <v>0,0%</v>
      </c>
      <c r="J149" s="112">
        <f>G149-D149</f>
        <v>0</v>
      </c>
      <c r="K149" s="111" t="e">
        <f>G149/D149</f>
        <v>#DIV/0!</v>
      </c>
      <c r="L149" s="110">
        <f>G149-F149</f>
        <v>-116.8</v>
      </c>
    </row>
    <row r="150" spans="1:12" s="29" customFormat="1">
      <c r="A150" s="97" t="s">
        <v>119</v>
      </c>
      <c r="B150" s="103" t="s">
        <v>120</v>
      </c>
      <c r="C150" s="99">
        <f>C151+C152</f>
        <v>652</v>
      </c>
      <c r="D150" s="99">
        <v>652</v>
      </c>
      <c r="E150" s="99">
        <f>E151+E152</f>
        <v>163</v>
      </c>
      <c r="F150" s="99">
        <f>F151+F152</f>
        <v>132.30000000000001</v>
      </c>
      <c r="G150" s="99">
        <f>G151+G152</f>
        <v>134.80000000000001</v>
      </c>
      <c r="H150" s="100">
        <f t="shared" si="104"/>
        <v>1E-3</v>
      </c>
      <c r="I150" s="156">
        <f t="shared" si="99"/>
        <v>0.82699999999999996</v>
      </c>
      <c r="J150" s="101">
        <f t="shared" si="95"/>
        <v>-517.20000000000005</v>
      </c>
      <c r="K150" s="100">
        <f t="shared" si="96"/>
        <v>0.20699999999999999</v>
      </c>
      <c r="L150" s="102">
        <f t="shared" si="97"/>
        <v>2.5</v>
      </c>
    </row>
    <row r="151" spans="1:12" s="51" customFormat="1">
      <c r="A151" s="18" t="s">
        <v>72</v>
      </c>
      <c r="B151" s="21" t="s">
        <v>73</v>
      </c>
      <c r="C151" s="182">
        <v>652</v>
      </c>
      <c r="D151" s="43">
        <v>652</v>
      </c>
      <c r="E151" s="43">
        <v>163</v>
      </c>
      <c r="F151" s="190">
        <v>132.30000000000001</v>
      </c>
      <c r="G151" s="43">
        <v>134.80000000000001</v>
      </c>
      <c r="H151" s="111">
        <f t="shared" si="104"/>
        <v>1E-3</v>
      </c>
      <c r="I151" s="156">
        <f t="shared" si="99"/>
        <v>0.82699999999999996</v>
      </c>
      <c r="J151" s="112">
        <f t="shared" si="95"/>
        <v>-517.20000000000005</v>
      </c>
      <c r="K151" s="111">
        <f t="shared" si="96"/>
        <v>0.20699999999999999</v>
      </c>
      <c r="L151" s="110">
        <f t="shared" si="97"/>
        <v>2.5</v>
      </c>
    </row>
    <row r="152" spans="1:12" s="51" customFormat="1" hidden="1">
      <c r="A152" s="18" t="s">
        <v>67</v>
      </c>
      <c r="B152" s="21" t="s">
        <v>68</v>
      </c>
      <c r="C152" s="182">
        <v>0</v>
      </c>
      <c r="D152" s="43">
        <v>0</v>
      </c>
      <c r="E152" s="43">
        <v>0</v>
      </c>
      <c r="F152" s="190">
        <v>0</v>
      </c>
      <c r="G152" s="43">
        <v>0</v>
      </c>
      <c r="H152" s="111">
        <f t="shared" si="104"/>
        <v>0</v>
      </c>
      <c r="I152" s="156" t="str">
        <f t="shared" si="99"/>
        <v>0,0%</v>
      </c>
      <c r="J152" s="112">
        <f t="shared" si="95"/>
        <v>0</v>
      </c>
      <c r="K152" s="111">
        <v>0</v>
      </c>
      <c r="L152" s="110">
        <f t="shared" si="97"/>
        <v>0</v>
      </c>
    </row>
    <row r="153" spans="1:12" s="29" customFormat="1">
      <c r="A153" s="97" t="s">
        <v>121</v>
      </c>
      <c r="B153" s="103" t="s">
        <v>57</v>
      </c>
      <c r="C153" s="102">
        <f>C154</f>
        <v>12560.9</v>
      </c>
      <c r="D153" s="102">
        <f t="shared" ref="D153:G153" si="105">D154</f>
        <v>12560.9</v>
      </c>
      <c r="E153" s="102">
        <f t="shared" si="105"/>
        <v>2268.1</v>
      </c>
      <c r="F153" s="102">
        <f t="shared" si="105"/>
        <v>1172.9000000000001</v>
      </c>
      <c r="G153" s="102">
        <f t="shared" si="105"/>
        <v>2268.1</v>
      </c>
      <c r="H153" s="100">
        <f t="shared" si="104"/>
        <v>1.4E-2</v>
      </c>
      <c r="I153" s="156">
        <f t="shared" si="99"/>
        <v>1</v>
      </c>
      <c r="J153" s="101">
        <f t="shared" si="95"/>
        <v>-10292.799999999999</v>
      </c>
      <c r="K153" s="100">
        <f t="shared" si="96"/>
        <v>0.18099999999999999</v>
      </c>
      <c r="L153" s="102">
        <f t="shared" si="97"/>
        <v>1095.2</v>
      </c>
    </row>
    <row r="154" spans="1:12" s="51" customFormat="1">
      <c r="A154" s="18" t="s">
        <v>87</v>
      </c>
      <c r="B154" s="41" t="s">
        <v>186</v>
      </c>
      <c r="C154" s="182">
        <f>C155+C162</f>
        <v>12560.9</v>
      </c>
      <c r="D154" s="43">
        <f>D155+D162</f>
        <v>12560.9</v>
      </c>
      <c r="E154" s="43">
        <f>E155+E162</f>
        <v>2268.1</v>
      </c>
      <c r="F154" s="190">
        <f>F155+F162</f>
        <v>1172.9000000000001</v>
      </c>
      <c r="G154" s="43">
        <f>G155+G162</f>
        <v>2268.1</v>
      </c>
      <c r="H154" s="111">
        <f t="shared" si="104"/>
        <v>1.4E-2</v>
      </c>
      <c r="I154" s="156">
        <f t="shared" si="99"/>
        <v>1</v>
      </c>
      <c r="J154" s="112">
        <f t="shared" si="95"/>
        <v>-10292.799999999999</v>
      </c>
      <c r="K154" s="111">
        <f t="shared" si="96"/>
        <v>0.18099999999999999</v>
      </c>
      <c r="L154" s="110">
        <f t="shared" si="97"/>
        <v>1095.2</v>
      </c>
    </row>
    <row r="155" spans="1:12" ht="40.5">
      <c r="A155" s="19">
        <v>611</v>
      </c>
      <c r="B155" s="10" t="s">
        <v>113</v>
      </c>
      <c r="C155" s="131">
        <v>10095.9</v>
      </c>
      <c r="D155" s="8">
        <v>9960.4</v>
      </c>
      <c r="E155" s="8">
        <v>1761.4</v>
      </c>
      <c r="F155" s="189">
        <v>1107.5999999999999</v>
      </c>
      <c r="G155" s="8">
        <v>1761.4</v>
      </c>
      <c r="H155" s="111">
        <f t="shared" si="104"/>
        <v>1.0999999999999999E-2</v>
      </c>
      <c r="I155" s="156">
        <f t="shared" si="99"/>
        <v>1</v>
      </c>
      <c r="J155" s="112">
        <f t="shared" si="95"/>
        <v>-8199</v>
      </c>
      <c r="K155" s="111">
        <f t="shared" si="96"/>
        <v>0.17699999999999999</v>
      </c>
      <c r="L155" s="110">
        <f t="shared" si="97"/>
        <v>653.79999999999995</v>
      </c>
    </row>
    <row r="156" spans="1:12">
      <c r="A156" s="137"/>
      <c r="B156" s="138" t="s">
        <v>27</v>
      </c>
      <c r="C156" s="138"/>
      <c r="D156" s="139"/>
      <c r="E156" s="139"/>
      <c r="F156" s="139"/>
      <c r="G156" s="139"/>
      <c r="H156" s="111"/>
      <c r="I156" s="156"/>
      <c r="J156" s="112"/>
      <c r="K156" s="111"/>
      <c r="L156" s="110"/>
    </row>
    <row r="157" spans="1:12">
      <c r="A157" s="137"/>
      <c r="B157" s="130" t="s">
        <v>115</v>
      </c>
      <c r="C157" s="131">
        <v>8160.1</v>
      </c>
      <c r="D157" s="131">
        <v>8160.1</v>
      </c>
      <c r="E157" s="131">
        <v>1718.3</v>
      </c>
      <c r="F157" s="131">
        <v>845.3</v>
      </c>
      <c r="G157" s="131">
        <v>1718.3</v>
      </c>
      <c r="H157" s="111">
        <f>G157/$G$170</f>
        <v>1.0999999999999999E-2</v>
      </c>
      <c r="I157" s="156">
        <f t="shared" ref="I157:I170" si="106">IF(E157=0,"0,0%",G157/E157)</f>
        <v>1</v>
      </c>
      <c r="J157" s="112">
        <f>G157-D157</f>
        <v>-6441.8</v>
      </c>
      <c r="K157" s="111">
        <f>G157/D157</f>
        <v>0.21099999999999999</v>
      </c>
      <c r="L157" s="110">
        <f>G157-F157</f>
        <v>873</v>
      </c>
    </row>
    <row r="158" spans="1:12">
      <c r="A158" s="137"/>
      <c r="B158" s="130" t="s">
        <v>217</v>
      </c>
      <c r="C158" s="131">
        <v>33.700000000000003</v>
      </c>
      <c r="D158" s="131">
        <v>33.700000000000003</v>
      </c>
      <c r="E158" s="131">
        <v>3.9</v>
      </c>
      <c r="F158" s="131">
        <v>1.7</v>
      </c>
      <c r="G158" s="131">
        <v>3.9</v>
      </c>
      <c r="H158" s="111">
        <f>G158/$G$170</f>
        <v>0</v>
      </c>
      <c r="I158" s="156">
        <f t="shared" si="106"/>
        <v>1</v>
      </c>
      <c r="J158" s="112">
        <f>G158-D158</f>
        <v>-29.8</v>
      </c>
      <c r="K158" s="111">
        <f>G158/D158</f>
        <v>0.11600000000000001</v>
      </c>
      <c r="L158" s="110">
        <f>G158-F158</f>
        <v>2.2000000000000002</v>
      </c>
    </row>
    <row r="159" spans="1:12">
      <c r="A159" s="129"/>
      <c r="B159" s="130" t="s">
        <v>118</v>
      </c>
      <c r="C159" s="131">
        <v>1332.1</v>
      </c>
      <c r="D159" s="131">
        <v>1203.5</v>
      </c>
      <c r="E159" s="131">
        <v>39.200000000000003</v>
      </c>
      <c r="F159" s="131">
        <v>210.7</v>
      </c>
      <c r="G159" s="131">
        <v>39.200000000000003</v>
      </c>
      <c r="H159" s="111">
        <f>G159/$G$170</f>
        <v>0</v>
      </c>
      <c r="I159" s="156">
        <f>IF(E159=0,"0,0%",G159/E159)</f>
        <v>1</v>
      </c>
      <c r="J159" s="112">
        <f>G159-D159</f>
        <v>-1164.3</v>
      </c>
      <c r="K159" s="111">
        <f>G159/D159</f>
        <v>3.3000000000000002E-2</v>
      </c>
      <c r="L159" s="110">
        <f>G159-F159</f>
        <v>-171.5</v>
      </c>
    </row>
    <row r="160" spans="1:12">
      <c r="A160" s="129"/>
      <c r="B160" s="130" t="s">
        <v>213</v>
      </c>
      <c r="C160" s="131">
        <v>164.1</v>
      </c>
      <c r="D160" s="131">
        <v>164.1</v>
      </c>
      <c r="E160" s="131">
        <v>0</v>
      </c>
      <c r="F160" s="131">
        <v>29.8</v>
      </c>
      <c r="G160" s="131">
        <v>0</v>
      </c>
      <c r="H160" s="111">
        <f t="shared" ref="H160:H161" si="107">G160/$G$170</f>
        <v>0</v>
      </c>
      <c r="I160" s="156" t="str">
        <f t="shared" ref="I160:I161" si="108">IF(E160=0,"0,0%",G160/E160)</f>
        <v>0,0%</v>
      </c>
      <c r="J160" s="112">
        <f t="shared" ref="J160:J161" si="109">G160-D160</f>
        <v>-164.1</v>
      </c>
      <c r="K160" s="111">
        <f t="shared" ref="K160:K161" si="110">G160/D160</f>
        <v>0</v>
      </c>
      <c r="L160" s="110">
        <f t="shared" ref="L160:L161" si="111">G160-F160</f>
        <v>-29.8</v>
      </c>
    </row>
    <row r="161" spans="1:12">
      <c r="A161" s="129"/>
      <c r="B161" s="130" t="s">
        <v>214</v>
      </c>
      <c r="C161" s="131">
        <v>405.9</v>
      </c>
      <c r="D161" s="131">
        <v>399</v>
      </c>
      <c r="E161" s="131">
        <v>0</v>
      </c>
      <c r="F161" s="131">
        <v>20.100000000000001</v>
      </c>
      <c r="G161" s="131">
        <v>0</v>
      </c>
      <c r="H161" s="111">
        <f t="shared" si="107"/>
        <v>0</v>
      </c>
      <c r="I161" s="156" t="str">
        <f t="shared" si="108"/>
        <v>0,0%</v>
      </c>
      <c r="J161" s="112">
        <f t="shared" si="109"/>
        <v>-399</v>
      </c>
      <c r="K161" s="111">
        <f t="shared" si="110"/>
        <v>0</v>
      </c>
      <c r="L161" s="110">
        <f t="shared" si="111"/>
        <v>-20.100000000000001</v>
      </c>
    </row>
    <row r="162" spans="1:12">
      <c r="A162" s="19"/>
      <c r="B162" s="10" t="s">
        <v>114</v>
      </c>
      <c r="C162" s="131">
        <v>2465</v>
      </c>
      <c r="D162" s="8">
        <v>2600.5</v>
      </c>
      <c r="E162" s="8">
        <v>506.7</v>
      </c>
      <c r="F162" s="189">
        <v>65.3</v>
      </c>
      <c r="G162" s="8">
        <v>506.7</v>
      </c>
      <c r="H162" s="111">
        <f>G162/$G$170</f>
        <v>3.0000000000000001E-3</v>
      </c>
      <c r="I162" s="156">
        <f>IF(E162=0,"0,0%",G162/E162)</f>
        <v>1</v>
      </c>
      <c r="J162" s="112">
        <f>G162-D162</f>
        <v>-2093.8000000000002</v>
      </c>
      <c r="K162" s="111">
        <f>G162/D162</f>
        <v>0.19500000000000001</v>
      </c>
      <c r="L162" s="110">
        <f>G162-F162</f>
        <v>441.4</v>
      </c>
    </row>
    <row r="163" spans="1:12">
      <c r="A163" s="129"/>
      <c r="B163" s="130" t="s">
        <v>27</v>
      </c>
      <c r="C163" s="131"/>
      <c r="D163" s="131"/>
      <c r="E163" s="131"/>
      <c r="F163" s="131"/>
      <c r="G163" s="131"/>
      <c r="H163" s="111"/>
      <c r="I163" s="156"/>
      <c r="J163" s="112"/>
      <c r="K163" s="111"/>
      <c r="L163" s="110"/>
    </row>
    <row r="164" spans="1:12" ht="27">
      <c r="A164" s="129"/>
      <c r="B164" s="130" t="s">
        <v>222</v>
      </c>
      <c r="C164" s="131">
        <v>0</v>
      </c>
      <c r="D164" s="131">
        <v>135.5</v>
      </c>
      <c r="E164" s="131">
        <v>10.9</v>
      </c>
      <c r="F164" s="131">
        <v>13</v>
      </c>
      <c r="G164" s="131">
        <v>10.9</v>
      </c>
      <c r="H164" s="111">
        <f t="shared" ref="H164:H170" si="112">G164/$G$170</f>
        <v>0</v>
      </c>
      <c r="I164" s="156">
        <f t="shared" si="106"/>
        <v>1</v>
      </c>
      <c r="J164" s="112">
        <f>G164-D164</f>
        <v>-124.6</v>
      </c>
      <c r="K164" s="111">
        <f>G164/D164</f>
        <v>0.08</v>
      </c>
      <c r="L164" s="110">
        <f>G164-F164</f>
        <v>-2.1</v>
      </c>
    </row>
    <row r="165" spans="1:12" ht="67.5">
      <c r="A165" s="225" t="s">
        <v>225</v>
      </c>
      <c r="B165" s="130" t="s">
        <v>220</v>
      </c>
      <c r="C165" s="132">
        <v>2465</v>
      </c>
      <c r="D165" s="132">
        <f>2465</f>
        <v>2465</v>
      </c>
      <c r="E165" s="132">
        <v>495.8</v>
      </c>
      <c r="F165" s="132">
        <v>52.3</v>
      </c>
      <c r="G165" s="132">
        <v>495.8</v>
      </c>
      <c r="H165" s="111">
        <f t="shared" si="112"/>
        <v>3.0000000000000001E-3</v>
      </c>
      <c r="I165" s="156">
        <f t="shared" si="106"/>
        <v>1</v>
      </c>
      <c r="J165" s="112">
        <f>G165-D165</f>
        <v>-1969.2</v>
      </c>
      <c r="K165" s="111">
        <f>G165/D165</f>
        <v>0.20100000000000001</v>
      </c>
      <c r="L165" s="110">
        <f>G165-F165</f>
        <v>443.5</v>
      </c>
    </row>
    <row r="166" spans="1:12" s="29" customFormat="1" ht="27">
      <c r="A166" s="106">
        <v>1300</v>
      </c>
      <c r="B166" s="103" t="s">
        <v>122</v>
      </c>
      <c r="C166" s="102">
        <f>C167</f>
        <v>8098.7</v>
      </c>
      <c r="D166" s="102">
        <f>D167</f>
        <v>8098.7</v>
      </c>
      <c r="E166" s="102">
        <f>E167</f>
        <v>2305.4</v>
      </c>
      <c r="F166" s="102">
        <f>F167</f>
        <v>1511.8</v>
      </c>
      <c r="G166" s="102">
        <f>G167</f>
        <v>2305.4</v>
      </c>
      <c r="H166" s="100">
        <f t="shared" si="112"/>
        <v>1.4999999999999999E-2</v>
      </c>
      <c r="I166" s="156">
        <f t="shared" si="106"/>
        <v>1</v>
      </c>
      <c r="J166" s="101">
        <f t="shared" si="95"/>
        <v>-5793.3</v>
      </c>
      <c r="K166" s="100">
        <f t="shared" si="96"/>
        <v>0.28499999999999998</v>
      </c>
      <c r="L166" s="102">
        <f t="shared" si="97"/>
        <v>793.6</v>
      </c>
    </row>
    <row r="167" spans="1:12" s="51" customFormat="1" ht="27">
      <c r="A167" s="18" t="s">
        <v>85</v>
      </c>
      <c r="B167" s="41" t="s">
        <v>123</v>
      </c>
      <c r="C167" s="182">
        <v>8098.7</v>
      </c>
      <c r="D167" s="43">
        <v>8098.7</v>
      </c>
      <c r="E167" s="43">
        <v>2305.4</v>
      </c>
      <c r="F167" s="190">
        <v>1511.8</v>
      </c>
      <c r="G167" s="43">
        <v>2305.4</v>
      </c>
      <c r="H167" s="111">
        <f t="shared" si="112"/>
        <v>1.4999999999999999E-2</v>
      </c>
      <c r="I167" s="156">
        <f t="shared" si="106"/>
        <v>1</v>
      </c>
      <c r="J167" s="112">
        <f t="shared" si="95"/>
        <v>-5793.3</v>
      </c>
      <c r="K167" s="111">
        <f t="shared" si="96"/>
        <v>0.28499999999999998</v>
      </c>
      <c r="L167" s="110">
        <f t="shared" si="97"/>
        <v>793.6</v>
      </c>
    </row>
    <row r="168" spans="1:12" s="29" customFormat="1" ht="40.5">
      <c r="A168" s="106">
        <v>1400</v>
      </c>
      <c r="B168" s="103" t="s">
        <v>188</v>
      </c>
      <c r="C168" s="102">
        <f>C169</f>
        <v>60000</v>
      </c>
      <c r="D168" s="102">
        <f>D169</f>
        <v>160000</v>
      </c>
      <c r="E168" s="102">
        <f>E169</f>
        <v>46450</v>
      </c>
      <c r="F168" s="102">
        <f>F169</f>
        <v>4500</v>
      </c>
      <c r="G168" s="102">
        <f>G169</f>
        <v>46450</v>
      </c>
      <c r="H168" s="100">
        <f t="shared" si="112"/>
        <v>0.29699999999999999</v>
      </c>
      <c r="I168" s="156">
        <f t="shared" ref="I168:I169" si="113">IF(E168=0,"0,0%",G168/E168)</f>
        <v>1</v>
      </c>
      <c r="J168" s="101">
        <f t="shared" ref="J168:J169" si="114">G168-D168</f>
        <v>-113550</v>
      </c>
      <c r="K168" s="100">
        <f t="shared" ref="K168:K169" si="115">G168/D168</f>
        <v>0.28999999999999998</v>
      </c>
      <c r="L168" s="102">
        <f t="shared" ref="L168:L169" si="116">G168-F168</f>
        <v>41950</v>
      </c>
    </row>
    <row r="169" spans="1:12" s="51" customFormat="1" ht="27">
      <c r="A169" s="18" t="s">
        <v>187</v>
      </c>
      <c r="B169" s="41" t="s">
        <v>189</v>
      </c>
      <c r="C169" s="182">
        <v>60000</v>
      </c>
      <c r="D169" s="43">
        <v>160000</v>
      </c>
      <c r="E169" s="43">
        <v>46450</v>
      </c>
      <c r="F169" s="190">
        <v>4500</v>
      </c>
      <c r="G169" s="43">
        <v>46450</v>
      </c>
      <c r="H169" s="111">
        <f t="shared" si="112"/>
        <v>0.29699999999999999</v>
      </c>
      <c r="I169" s="156">
        <f t="shared" si="113"/>
        <v>1</v>
      </c>
      <c r="J169" s="112">
        <f t="shared" si="114"/>
        <v>-113550</v>
      </c>
      <c r="K169" s="111">
        <f t="shared" si="115"/>
        <v>0.28999999999999998</v>
      </c>
      <c r="L169" s="110">
        <f t="shared" si="116"/>
        <v>41950</v>
      </c>
    </row>
    <row r="170" spans="1:12" s="29" customFormat="1" ht="16.5">
      <c r="A170" s="97"/>
      <c r="B170" s="107" t="s">
        <v>62</v>
      </c>
      <c r="C170" s="102">
        <f>C51+C70+C77+C96+C122+C135+C150+C153+C166+C168</f>
        <v>633765</v>
      </c>
      <c r="D170" s="227">
        <f>D51+D70+D77+D96+D122+D135+D150+D153+D166+D168</f>
        <v>763429.3</v>
      </c>
      <c r="E170" s="102">
        <f>E51+E70+E77+E96+E122+E135+E150+E153+E166+E168</f>
        <v>156511.29999999999</v>
      </c>
      <c r="F170" s="102">
        <f>F51+F70+F77+F96+F122+F135+F150+F153+F166+F168</f>
        <v>128365</v>
      </c>
      <c r="G170" s="102">
        <f>G51+G70+G77+G96+G122+G135+G150+G153+G166+G168</f>
        <v>156481.4</v>
      </c>
      <c r="H170" s="100">
        <f t="shared" si="112"/>
        <v>1</v>
      </c>
      <c r="I170" s="156">
        <f t="shared" si="106"/>
        <v>1</v>
      </c>
      <c r="J170" s="102">
        <f>J51+J70+J77+J96+J122+J135+J150+J153+J166</f>
        <v>-493397.9</v>
      </c>
      <c r="K170" s="100">
        <f>G170/D170</f>
        <v>0.20499999999999999</v>
      </c>
      <c r="L170" s="102">
        <f>G170-F170</f>
        <v>28116.400000000001</v>
      </c>
    </row>
    <row r="171" spans="1:12" s="1" customFormat="1" ht="16.5">
      <c r="A171" s="38"/>
      <c r="B171" s="86"/>
      <c r="C171" s="186"/>
      <c r="D171" s="96"/>
      <c r="E171" s="96"/>
      <c r="F171" s="207"/>
      <c r="G171" s="96"/>
      <c r="H171" s="123"/>
      <c r="I171" s="155"/>
      <c r="J171" s="124"/>
      <c r="K171" s="123"/>
      <c r="L171" s="125"/>
    </row>
    <row r="172" spans="1:12">
      <c r="A172" s="20"/>
      <c r="B172" s="7" t="s">
        <v>76</v>
      </c>
      <c r="C172" s="236">
        <f>C48-C170</f>
        <v>0</v>
      </c>
      <c r="D172" s="238">
        <f>D48-D170</f>
        <v>-6420</v>
      </c>
      <c r="E172" s="238">
        <f>E48-E170</f>
        <v>-5353.9</v>
      </c>
      <c r="F172" s="238">
        <f>F48-F170</f>
        <v>-5708.2</v>
      </c>
      <c r="G172" s="238">
        <f>G48-G170</f>
        <v>-7905.6</v>
      </c>
      <c r="H172" s="228">
        <f>G172/G172</f>
        <v>1</v>
      </c>
      <c r="I172" s="155"/>
      <c r="J172" s="230">
        <f t="shared" ref="J172:J178" si="117">G172-D172</f>
        <v>-1485.6</v>
      </c>
      <c r="K172" s="228">
        <f>G172/D172</f>
        <v>1.2310000000000001</v>
      </c>
      <c r="L172" s="233">
        <f>G172-F172</f>
        <v>-2197.4</v>
      </c>
    </row>
    <row r="173" spans="1:12">
      <c r="A173" s="20"/>
      <c r="B173" s="7" t="s">
        <v>77</v>
      </c>
      <c r="C173" s="237"/>
      <c r="D173" s="239"/>
      <c r="E173" s="239"/>
      <c r="F173" s="239"/>
      <c r="G173" s="239"/>
      <c r="H173" s="229"/>
      <c r="I173" s="156" t="str">
        <f>IF(E173=0,"0,0%",G173/E173)</f>
        <v>0,0%</v>
      </c>
      <c r="J173" s="231"/>
      <c r="K173" s="229"/>
      <c r="L173" s="234"/>
    </row>
    <row r="174" spans="1:12" ht="27">
      <c r="A174" s="20"/>
      <c r="B174" s="7" t="s">
        <v>78</v>
      </c>
      <c r="C174" s="184">
        <f>C175+C178</f>
        <v>0</v>
      </c>
      <c r="D174" s="6">
        <f>D175+D178</f>
        <v>6420</v>
      </c>
      <c r="E174" s="159">
        <f>E175+E178</f>
        <v>5353.9</v>
      </c>
      <c r="F174" s="159">
        <f>F175+F178</f>
        <v>5708.2</v>
      </c>
      <c r="G174" s="159">
        <f>G175+G178</f>
        <v>7905.6</v>
      </c>
      <c r="H174" s="100">
        <f>G174/G174</f>
        <v>1</v>
      </c>
      <c r="I174" s="156">
        <f>IF(E174=0,"0,0%",G174/E174)</f>
        <v>1.4770000000000001</v>
      </c>
      <c r="J174" s="101">
        <f t="shared" si="117"/>
        <v>1485.6</v>
      </c>
      <c r="K174" s="100">
        <f t="shared" ref="K174:K180" si="118">G174/D174</f>
        <v>1.2310000000000001</v>
      </c>
      <c r="L174" s="102">
        <f>G174-F174</f>
        <v>2197.4</v>
      </c>
    </row>
    <row r="175" spans="1:12" ht="27">
      <c r="A175" s="52" t="s">
        <v>94</v>
      </c>
      <c r="B175" s="87" t="s">
        <v>95</v>
      </c>
      <c r="C175" s="187">
        <f>C176+C177</f>
        <v>0</v>
      </c>
      <c r="D175" s="187">
        <f>D176+D177</f>
        <v>-2843.9</v>
      </c>
      <c r="E175" s="44">
        <f>E176-E177</f>
        <v>0</v>
      </c>
      <c r="F175" s="160">
        <f>F176-F177</f>
        <v>0</v>
      </c>
      <c r="G175" s="160">
        <f>G176-G177</f>
        <v>0</v>
      </c>
      <c r="H175" s="100">
        <v>0</v>
      </c>
      <c r="I175" s="100">
        <v>0</v>
      </c>
      <c r="J175" s="101">
        <f t="shared" si="117"/>
        <v>2843.9</v>
      </c>
      <c r="K175" s="100">
        <v>0</v>
      </c>
      <c r="L175" s="126">
        <f>G175-F175</f>
        <v>0</v>
      </c>
    </row>
    <row r="176" spans="1:12" s="51" customFormat="1" ht="40.5">
      <c r="A176" s="19" t="s">
        <v>90</v>
      </c>
      <c r="B176" s="88" t="s">
        <v>91</v>
      </c>
      <c r="C176" s="182">
        <v>28500</v>
      </c>
      <c r="D176" s="161">
        <v>25656.1</v>
      </c>
      <c r="E176" s="43">
        <v>0</v>
      </c>
      <c r="F176" s="161">
        <v>0</v>
      </c>
      <c r="G176" s="161">
        <v>0</v>
      </c>
      <c r="H176" s="100">
        <v>0</v>
      </c>
      <c r="I176" s="100">
        <v>0</v>
      </c>
      <c r="J176" s="121">
        <f t="shared" si="117"/>
        <v>-25656.1</v>
      </c>
      <c r="K176" s="120">
        <f t="shared" si="118"/>
        <v>0</v>
      </c>
      <c r="L176" s="126">
        <f>G176-F176</f>
        <v>0</v>
      </c>
    </row>
    <row r="177" spans="1:12" s="51" customFormat="1" ht="40.5">
      <c r="A177" s="19" t="s">
        <v>92</v>
      </c>
      <c r="B177" s="88" t="s">
        <v>93</v>
      </c>
      <c r="C177" s="182">
        <v>-28500</v>
      </c>
      <c r="D177" s="161">
        <v>-28500</v>
      </c>
      <c r="E177" s="43">
        <v>0</v>
      </c>
      <c r="F177" s="161">
        <v>0</v>
      </c>
      <c r="G177" s="161">
        <v>0</v>
      </c>
      <c r="H177" s="100">
        <v>0</v>
      </c>
      <c r="I177" s="100">
        <v>0</v>
      </c>
      <c r="J177" s="121">
        <f t="shared" si="117"/>
        <v>28500</v>
      </c>
      <c r="K177" s="120">
        <f t="shared" si="118"/>
        <v>0</v>
      </c>
      <c r="L177" s="126">
        <f>G177-F177</f>
        <v>0</v>
      </c>
    </row>
    <row r="178" spans="1:12" ht="27">
      <c r="A178" s="52" t="s">
        <v>96</v>
      </c>
      <c r="B178" s="87" t="s">
        <v>97</v>
      </c>
      <c r="C178" s="187">
        <f>C179+C180</f>
        <v>0</v>
      </c>
      <c r="D178" s="44">
        <f>D179+D180</f>
        <v>9263.9</v>
      </c>
      <c r="E178" s="44">
        <f>E179+E180</f>
        <v>5353.9</v>
      </c>
      <c r="F178" s="160">
        <f>F179+F180</f>
        <v>5708.2</v>
      </c>
      <c r="G178" s="160">
        <f>G179+G180</f>
        <v>7905.6</v>
      </c>
      <c r="H178" s="100">
        <f>G174/G178</f>
        <v>1</v>
      </c>
      <c r="I178" s="100">
        <v>0</v>
      </c>
      <c r="J178" s="101">
        <f t="shared" si="117"/>
        <v>-1358.3</v>
      </c>
      <c r="K178" s="100">
        <f t="shared" si="118"/>
        <v>0.85299999999999998</v>
      </c>
      <c r="L178" s="122">
        <f>G178-F178</f>
        <v>2197.4</v>
      </c>
    </row>
    <row r="179" spans="1:12" ht="27">
      <c r="A179" s="18" t="s">
        <v>98</v>
      </c>
      <c r="B179" s="9" t="s">
        <v>58</v>
      </c>
      <c r="C179" s="182">
        <v>0</v>
      </c>
      <c r="D179" s="43">
        <v>0</v>
      </c>
      <c r="E179" s="43">
        <v>0</v>
      </c>
      <c r="F179" s="161">
        <v>-122742.6</v>
      </c>
      <c r="G179" s="161">
        <v>-148794.6</v>
      </c>
      <c r="H179" s="100">
        <f t="shared" ref="H179:H180" si="119">G175/G179</f>
        <v>0</v>
      </c>
      <c r="I179" s="100">
        <v>0</v>
      </c>
      <c r="J179" s="112">
        <f>G179-D179</f>
        <v>-148794.6</v>
      </c>
      <c r="K179" s="111">
        <v>0</v>
      </c>
      <c r="L179" s="110">
        <f>-(L48)</f>
        <v>-25919</v>
      </c>
    </row>
    <row r="180" spans="1:12" ht="27">
      <c r="A180" s="18" t="s">
        <v>99</v>
      </c>
      <c r="B180" s="9" t="s">
        <v>59</v>
      </c>
      <c r="C180" s="182">
        <v>0</v>
      </c>
      <c r="D180" s="43">
        <v>9263.9</v>
      </c>
      <c r="E180" s="43">
        <v>5353.9</v>
      </c>
      <c r="F180" s="161">
        <v>128450.8</v>
      </c>
      <c r="G180" s="161">
        <v>156700.20000000001</v>
      </c>
      <c r="H180" s="100">
        <f t="shared" si="119"/>
        <v>0</v>
      </c>
      <c r="I180" s="100">
        <v>0</v>
      </c>
      <c r="J180" s="112">
        <f>G180-D180</f>
        <v>147436.29999999999</v>
      </c>
      <c r="K180" s="111">
        <f t="shared" si="118"/>
        <v>16.914999999999999</v>
      </c>
      <c r="L180" s="110">
        <f>L170</f>
        <v>28116.400000000001</v>
      </c>
    </row>
    <row r="181" spans="1:12" hidden="1">
      <c r="A181" s="19" t="s">
        <v>10</v>
      </c>
      <c r="B181" s="12" t="s">
        <v>9</v>
      </c>
      <c r="C181" s="188"/>
      <c r="D181" s="34"/>
      <c r="E181" s="8" t="s">
        <v>10</v>
      </c>
      <c r="F181" s="8"/>
      <c r="G181" s="8"/>
      <c r="H181" s="111"/>
      <c r="I181" s="111"/>
      <c r="J181" s="112"/>
      <c r="K181" s="111"/>
      <c r="L181" s="110"/>
    </row>
    <row r="182" spans="1:12" ht="27" hidden="1">
      <c r="A182" s="108"/>
      <c r="B182" s="109" t="s">
        <v>154</v>
      </c>
      <c r="C182" s="110">
        <f>C67+C119+C126+C140+C157</f>
        <v>86310.1</v>
      </c>
      <c r="D182" s="110">
        <f>D67+D119+D126+D140+D157</f>
        <v>84852.800000000003</v>
      </c>
      <c r="E182" s="110">
        <f>E67+E119+E126+E140+E157</f>
        <v>20916.8</v>
      </c>
      <c r="F182" s="110">
        <f>F67+F119+F126+F140+F157</f>
        <v>21712.400000000001</v>
      </c>
      <c r="G182" s="110">
        <f>G67+G119+G126+G140+G157</f>
        <v>20916.400000000001</v>
      </c>
      <c r="H182" s="120">
        <f t="shared" ref="H182:H187" si="120">G182/$G$170</f>
        <v>0.13400000000000001</v>
      </c>
      <c r="I182" s="156">
        <f t="shared" ref="I182:I187" si="121">IF(E182=0,"0,0%",G182/E182)</f>
        <v>1</v>
      </c>
      <c r="J182" s="121">
        <f t="shared" ref="J182:J187" si="122">G182-D182</f>
        <v>-63936.4</v>
      </c>
      <c r="K182" s="120">
        <f t="shared" ref="K182:K187" si="123">G182/D182</f>
        <v>0.247</v>
      </c>
      <c r="L182" s="126">
        <f t="shared" ref="L182:L187" si="124">G182-F182</f>
        <v>-796</v>
      </c>
    </row>
    <row r="183" spans="1:12" hidden="1">
      <c r="A183" s="108" t="s">
        <v>10</v>
      </c>
      <c r="B183" s="109" t="s">
        <v>153</v>
      </c>
      <c r="C183" s="110">
        <f>C67</f>
        <v>13720.5</v>
      </c>
      <c r="D183" s="110">
        <f t="shared" ref="D183:G183" si="125">D67</f>
        <v>12263.2</v>
      </c>
      <c r="E183" s="110">
        <f t="shared" si="125"/>
        <v>2754.6</v>
      </c>
      <c r="F183" s="110">
        <f t="shared" si="125"/>
        <v>4216.5</v>
      </c>
      <c r="G183" s="110">
        <f t="shared" si="125"/>
        <v>2754.2</v>
      </c>
      <c r="H183" s="120">
        <f t="shared" si="120"/>
        <v>1.7999999999999999E-2</v>
      </c>
      <c r="I183" s="156">
        <f t="shared" si="121"/>
        <v>1</v>
      </c>
      <c r="J183" s="121">
        <f t="shared" si="122"/>
        <v>-9509</v>
      </c>
      <c r="K183" s="120">
        <f t="shared" si="123"/>
        <v>0.22500000000000001</v>
      </c>
      <c r="L183" s="126">
        <f t="shared" si="124"/>
        <v>-1462.3</v>
      </c>
    </row>
    <row r="184" spans="1:12" hidden="1">
      <c r="A184" s="108"/>
      <c r="B184" s="109" t="s">
        <v>196</v>
      </c>
      <c r="C184" s="110">
        <f>C157+C140+C126</f>
        <v>72589.600000000006</v>
      </c>
      <c r="D184" s="110">
        <f>D157+D140+D126</f>
        <v>72589.600000000006</v>
      </c>
      <c r="E184" s="110">
        <f>E157+E140+E126</f>
        <v>18162.2</v>
      </c>
      <c r="F184" s="110">
        <f>F157+F140+F126</f>
        <v>14227.2</v>
      </c>
      <c r="G184" s="110">
        <f>G157+G140+G126</f>
        <v>18162.2</v>
      </c>
      <c r="H184" s="120">
        <f t="shared" si="120"/>
        <v>0.11600000000000001</v>
      </c>
      <c r="I184" s="156">
        <f t="shared" si="121"/>
        <v>1</v>
      </c>
      <c r="J184" s="121">
        <f t="shared" si="122"/>
        <v>-54427.4</v>
      </c>
      <c r="K184" s="120">
        <f t="shared" si="123"/>
        <v>0.25</v>
      </c>
      <c r="L184" s="126">
        <f t="shared" si="124"/>
        <v>3935</v>
      </c>
    </row>
    <row r="185" spans="1:12" hidden="1">
      <c r="A185" s="108" t="s">
        <v>10</v>
      </c>
      <c r="B185" s="109" t="s">
        <v>118</v>
      </c>
      <c r="C185" s="110">
        <f>C68+C128+C142+C159</f>
        <v>8442.2000000000007</v>
      </c>
      <c r="D185" s="110">
        <f>D68+D128+D142+D159</f>
        <v>7753.8</v>
      </c>
      <c r="E185" s="110">
        <f>E68+E128+E142+E159</f>
        <v>823.4</v>
      </c>
      <c r="F185" s="110">
        <f>F68+F128+F142+F159</f>
        <v>2826.1</v>
      </c>
      <c r="G185" s="110">
        <f>G68+G128+G142+G159</f>
        <v>823.4</v>
      </c>
      <c r="H185" s="120">
        <f t="shared" si="120"/>
        <v>5.0000000000000001E-3</v>
      </c>
      <c r="I185" s="156">
        <f t="shared" si="121"/>
        <v>1</v>
      </c>
      <c r="J185" s="121">
        <f t="shared" si="122"/>
        <v>-6930.4</v>
      </c>
      <c r="K185" s="120">
        <f t="shared" si="123"/>
        <v>0.106</v>
      </c>
      <c r="L185" s="126">
        <f t="shared" si="124"/>
        <v>-2002.7</v>
      </c>
    </row>
    <row r="186" spans="1:12" hidden="1">
      <c r="A186" s="108" t="s">
        <v>10</v>
      </c>
      <c r="B186" s="113" t="s">
        <v>84</v>
      </c>
      <c r="C186" s="131"/>
      <c r="D186" s="153"/>
      <c r="E186" s="153"/>
      <c r="F186" s="153"/>
      <c r="G186" s="153"/>
      <c r="H186" s="120">
        <f t="shared" si="120"/>
        <v>0</v>
      </c>
      <c r="I186" s="156" t="str">
        <f t="shared" si="121"/>
        <v>0,0%</v>
      </c>
      <c r="J186" s="121">
        <f t="shared" si="122"/>
        <v>0</v>
      </c>
      <c r="K186" s="120" t="e">
        <f t="shared" si="123"/>
        <v>#DIV/0!</v>
      </c>
      <c r="L186" s="126">
        <f t="shared" si="124"/>
        <v>0</v>
      </c>
    </row>
    <row r="187" spans="1:12" hidden="1">
      <c r="A187" s="108"/>
      <c r="B187" s="113" t="s">
        <v>124</v>
      </c>
      <c r="C187" s="110">
        <f>C69+C76+C95+C121+C134+C148+C165</f>
        <v>377154.6</v>
      </c>
      <c r="D187" s="110">
        <f>D69+D76+D95+D121+D134+D148+D165</f>
        <v>407217.6</v>
      </c>
      <c r="E187" s="110">
        <f>E69+E76+E95+E121+E134+E148+E165</f>
        <v>77677</v>
      </c>
      <c r="F187" s="110">
        <f>F69+F76+F95+F121+F134+F148+F165</f>
        <v>58001.1</v>
      </c>
      <c r="G187" s="110">
        <f>G69+G76+G95+G121+G134+G148+G165</f>
        <v>77095.8</v>
      </c>
      <c r="H187" s="120">
        <f t="shared" si="120"/>
        <v>0.49299999999999999</v>
      </c>
      <c r="I187" s="156">
        <f t="shared" si="121"/>
        <v>0.99299999999999999</v>
      </c>
      <c r="J187" s="121">
        <f t="shared" si="122"/>
        <v>-330121.8</v>
      </c>
      <c r="K187" s="120">
        <f t="shared" si="123"/>
        <v>0.189</v>
      </c>
      <c r="L187" s="126">
        <f t="shared" si="124"/>
        <v>19094.7</v>
      </c>
    </row>
    <row r="188" spans="1:12">
      <c r="B188" s="133"/>
      <c r="C188" s="36"/>
      <c r="D188" s="37"/>
      <c r="E188" s="37"/>
      <c r="F188" s="37"/>
      <c r="G188" s="37"/>
      <c r="H188" s="39"/>
      <c r="I188" s="39"/>
      <c r="J188" s="40"/>
      <c r="K188" s="39"/>
      <c r="L188" s="37"/>
    </row>
    <row r="189" spans="1:12">
      <c r="A189" s="78"/>
      <c r="D189" s="37"/>
      <c r="H189" s="76" t="s">
        <v>10</v>
      </c>
    </row>
    <row r="190" spans="1:12">
      <c r="B190" s="89"/>
      <c r="C190" s="90"/>
      <c r="D190" s="91"/>
      <c r="E190" s="92"/>
      <c r="F190" s="47"/>
      <c r="G190" s="47"/>
      <c r="H190" s="93"/>
      <c r="I190" s="93"/>
      <c r="J190" s="93"/>
      <c r="K190" s="76" t="s">
        <v>10</v>
      </c>
      <c r="L190" s="2"/>
    </row>
    <row r="191" spans="1:12">
      <c r="B191" s="94"/>
      <c r="C191" s="94"/>
      <c r="D191" s="91"/>
      <c r="E191" s="93"/>
      <c r="F191" s="93"/>
      <c r="G191" s="93"/>
      <c r="H191" s="93"/>
      <c r="I191" s="93"/>
      <c r="J191" s="95"/>
    </row>
    <row r="194" spans="5:5">
      <c r="E194" s="76" t="s">
        <v>10</v>
      </c>
    </row>
  </sheetData>
  <customSheetViews>
    <customSheetView guid="{C76330A2-057D-4E27-B720-532A3C304D14}" scale="110" fitToPage="1" printArea="1" hiddenRows="1" showRuler="0">
      <pane ySplit="5" topLeftCell="A38" activePane="bottomLeft" state="frozenSplit"/>
      <selection pane="bottomLeft" activeCell="A42" sqref="A42:B42"/>
      <rowBreaks count="66" manualBreakCount="66">
        <brk id="13" max="16383" man="1"/>
        <brk id="18" max="12" man="1"/>
        <brk id="21" max="12" man="1"/>
        <brk id="23" max="12" man="1"/>
        <brk id="29" max="12" man="1"/>
        <brk id="35" max="16383" man="1"/>
        <brk id="46" max="12" man="1"/>
        <brk id="47" max="12" man="1"/>
        <brk id="48" max="12" man="1"/>
        <brk id="49" max="12" man="1"/>
        <brk id="50" max="16383" man="1"/>
        <brk id="51" max="12" man="1"/>
        <brk id="52" max="12" man="1"/>
        <brk id="54" max="12" man="1"/>
        <brk id="55" max="12" man="1"/>
        <brk id="56" max="12" man="1"/>
        <brk id="60" max="12" man="1"/>
        <brk id="76" max="12" man="1"/>
        <brk id="77" max="12" man="1"/>
        <brk id="78" max="12" man="1"/>
        <brk id="81" max="12" man="1"/>
        <brk id="90" max="16383" man="1"/>
        <brk id="98" max="12" man="1"/>
        <brk id="99" max="16383" man="1"/>
        <brk id="102" max="12" man="1"/>
        <brk id="108" max="12" man="1"/>
        <brk id="109" max="12" man="1"/>
        <brk id="169" max="12" man="1"/>
        <brk id="177" max="12" man="1"/>
        <brk id="178" max="12" man="1"/>
        <brk id="179" max="16383" man="1"/>
        <brk id="181" max="12" man="1"/>
        <brk id="182" max="12" man="1"/>
        <brk id="185" max="16383" man="1"/>
        <brk id="186" max="16383" man="1"/>
        <brk id="189" max="13" man="1"/>
        <brk id="190" max="16383" man="1"/>
        <brk id="191" max="13" man="1"/>
        <brk id="193" max="13" man="1"/>
        <brk id="196" max="13" man="1"/>
        <brk id="197" max="13" man="1"/>
        <brk id="199" max="13" man="1"/>
        <brk id="200" max="13" man="1"/>
        <brk id="207" max="13" man="1"/>
        <brk id="213" max="13" man="1"/>
        <brk id="214" max="13" man="1"/>
        <brk id="215" max="13" man="1"/>
        <brk id="218" max="13" man="1"/>
        <brk id="219" max="16383" man="1"/>
        <brk id="222" max="13" man="1"/>
        <brk id="224" max="16383" man="1"/>
        <brk id="226" max="16383" man="1"/>
        <brk id="227" max="13" man="1"/>
        <brk id="228" max="13" man="1"/>
        <brk id="229" max="13" man="1"/>
        <brk id="235" max="13" man="1"/>
        <brk id="237" max="13" man="1"/>
        <brk id="242" max="13" man="1"/>
        <brk id="244" max="13" man="1"/>
        <brk id="247" max="13" man="1"/>
        <brk id="249" max="13" man="1"/>
        <brk id="257" max="13" man="1"/>
        <brk id="258" max="16383" man="1"/>
        <brk id="266" max="13" man="1"/>
        <brk id="270" max="13" man="1"/>
        <brk id="278" max="13" man="1"/>
      </rowBreaks>
      <pageMargins left="0.27559055118110237" right="0.19685039370078741" top="0.31496062992125984" bottom="0.39370078740157483" header="0.15748031496062992" footer="0.19685039370078741"/>
      <pageSetup paperSize="9" scale="91" fitToHeight="20" orientation="landscape" blackAndWhite="1" horizontalDpi="4294967292" verticalDpi="4294967292" r:id="rId1"/>
      <headerFooter alignWithMargins="0">
        <oddFooter>&amp;R&amp;"Arial Narrow,обычный"&amp;8Лист &amp;P из &amp;N</oddFooter>
      </headerFooter>
    </customSheetView>
    <customSheetView guid="{91C1DC54-C312-471D-9246-B789B002B742}" fitToPage="1" printArea="1" hiddenRows="1" showRuler="0">
      <pane ySplit="5" topLeftCell="A135" activePane="bottomLeft" state="frozenSplit"/>
      <selection pane="bottomLeft" activeCell="F148" sqref="F148"/>
      <rowBreaks count="66" manualBreakCount="66">
        <brk id="13" max="16383" man="1"/>
        <brk id="18" max="12" man="1"/>
        <brk id="21" max="12" man="1"/>
        <brk id="23" max="12" man="1"/>
        <brk id="27" max="12" man="1"/>
        <brk id="29" max="16383" man="1"/>
        <brk id="43" max="12" man="1"/>
        <brk id="44" max="12" man="1"/>
        <brk id="45" max="12" man="1"/>
        <brk id="46" max="12" man="1"/>
        <brk id="47" max="16383" man="1"/>
        <brk id="48" max="12" man="1"/>
        <brk id="49" max="12" man="1"/>
        <brk id="51" max="12" man="1"/>
        <brk id="52" max="12" man="1"/>
        <brk id="53" max="12" man="1"/>
        <brk id="57" max="12" man="1"/>
        <brk id="73" max="12" man="1"/>
        <brk id="75" max="12" man="1"/>
        <brk id="76" max="12" man="1"/>
        <brk id="79" max="12" man="1"/>
        <brk id="89" max="16383" man="1"/>
        <brk id="95" max="12" man="1"/>
        <brk id="96" max="16383" man="1"/>
        <brk id="99" max="12" man="1"/>
        <brk id="105" max="12" man="1"/>
        <brk id="106" max="12" man="1"/>
        <brk id="166" max="12" man="1"/>
        <brk id="174" max="12" man="1"/>
        <brk id="175" max="12" man="1"/>
        <brk id="176" max="16383" man="1"/>
        <brk id="178" max="12" man="1"/>
        <brk id="179" max="12" man="1"/>
        <brk id="182" max="16383" man="1"/>
        <brk id="183" max="16383" man="1"/>
        <brk id="186" max="13" man="1"/>
        <brk id="187" max="16383" man="1"/>
        <brk id="188" max="13" man="1"/>
        <brk id="190" max="13" man="1"/>
        <brk id="193" max="13" man="1"/>
        <brk id="194" max="13" man="1"/>
        <brk id="196" max="13" man="1"/>
        <brk id="197" max="13" man="1"/>
        <brk id="204" max="13" man="1"/>
        <brk id="210" max="13" man="1"/>
        <brk id="211" max="13" man="1"/>
        <brk id="212" max="13" man="1"/>
        <brk id="215" max="13" man="1"/>
        <brk id="216" max="16383" man="1"/>
        <brk id="219" max="13" man="1"/>
        <brk id="221" max="16383" man="1"/>
        <brk id="223" max="16383" man="1"/>
        <brk id="224" max="13" man="1"/>
        <brk id="225" max="13" man="1"/>
        <brk id="226" max="13" man="1"/>
        <brk id="232" max="13" man="1"/>
        <brk id="234" max="13" man="1"/>
        <brk id="239" max="13" man="1"/>
        <brk id="241" max="13" man="1"/>
        <brk id="244" max="13" man="1"/>
        <brk id="246" max="13" man="1"/>
        <brk id="254" max="13" man="1"/>
        <brk id="255" max="16383" man="1"/>
        <brk id="263" max="13" man="1"/>
        <brk id="267" max="13" man="1"/>
        <brk id="275" max="13" man="1"/>
      </rowBreaks>
      <pageMargins left="0.27559055118110237" right="0.19685039370078741" top="0.31496062992125984" bottom="0.39370078740157483" header="0.15748031496062992" footer="0.19685039370078741"/>
      <pageSetup paperSize="9" scale="88" fitToHeight="14" orientation="landscape" blackAndWhite="1" horizontalDpi="4294967292" verticalDpi="4294967292" r:id="rId2"/>
      <headerFooter alignWithMargins="0">
        <oddFooter>&amp;R&amp;"Arial Narrow,обычный"&amp;8Лист &amp;P из &amp;N</oddFooter>
      </headerFooter>
    </customSheetView>
    <customSheetView guid="{DD5C3F45-D2CB-45EC-9051-F348430664E8}" scale="110" fitToPage="1" printArea="1" hiddenRows="1" hiddenColumns="1" showRuler="0">
      <pane ySplit="5" topLeftCell="A138" activePane="bottomLeft" state="frozenSplit"/>
      <selection pane="bottomLeft" activeCell="F153" sqref="F153"/>
      <rowBreaks count="66" manualBreakCount="66">
        <brk id="13" max="16383" man="1"/>
        <brk id="18" max="12" man="1"/>
        <brk id="21" max="12" man="1"/>
        <brk id="23" max="12" man="1"/>
        <brk id="27" max="12" man="1"/>
        <brk id="29" max="16383" man="1"/>
        <brk id="43" max="12" man="1"/>
        <brk id="44" max="12" man="1"/>
        <brk id="45" max="12" man="1"/>
        <brk id="46" max="12" man="1"/>
        <brk id="47" max="16383" man="1"/>
        <brk id="48" max="12" man="1"/>
        <brk id="49" max="12" man="1"/>
        <brk id="51" max="12" man="1"/>
        <brk id="54" max="12" man="1"/>
        <brk id="55" max="12" man="1"/>
        <brk id="59" max="12" man="1"/>
        <brk id="77" max="12" man="1"/>
        <brk id="78" max="12" man="1"/>
        <brk id="79" max="12" man="1"/>
        <brk id="82" max="12" man="1"/>
        <brk id="94" max="16383" man="1"/>
        <brk id="102" max="12" man="1"/>
        <brk id="103" max="16383" man="1"/>
        <brk id="106" max="12" man="1"/>
        <brk id="112" max="12" man="1"/>
        <brk id="113" max="12" man="1"/>
        <brk id="167" max="12" man="1"/>
        <brk id="175" max="12" man="1"/>
        <brk id="176" max="12" man="1"/>
        <brk id="177" max="16383" man="1"/>
        <brk id="179" max="12" man="1"/>
        <brk id="180" max="12" man="1"/>
        <brk id="183" max="16383" man="1"/>
        <brk id="184" max="16383" man="1"/>
        <brk id="187" max="13" man="1"/>
        <brk id="188" max="16383" man="1"/>
        <brk id="189" max="13" man="1"/>
        <brk id="191" max="13" man="1"/>
        <brk id="194" max="13" man="1"/>
        <brk id="195" max="13" man="1"/>
        <brk id="197" max="13" man="1"/>
        <brk id="198" max="13" man="1"/>
        <brk id="205" max="13" man="1"/>
        <brk id="211" max="13" man="1"/>
        <brk id="212" max="13" man="1"/>
        <brk id="213" max="13" man="1"/>
        <brk id="216" max="13" man="1"/>
        <brk id="217" max="16383" man="1"/>
        <brk id="220" max="13" man="1"/>
        <brk id="222" max="16383" man="1"/>
        <brk id="224" max="16383" man="1"/>
        <brk id="225" max="13" man="1"/>
        <brk id="226" max="13" man="1"/>
        <brk id="227" max="13" man="1"/>
        <brk id="233" max="13" man="1"/>
        <brk id="235" max="13" man="1"/>
        <brk id="240" max="13" man="1"/>
        <brk id="242" max="13" man="1"/>
        <brk id="245" max="13" man="1"/>
        <brk id="247" max="13" man="1"/>
        <brk id="255" max="13" man="1"/>
        <brk id="256" max="16383" man="1"/>
        <brk id="264" max="13" man="1"/>
        <brk id="268" max="13" man="1"/>
        <brk id="276" max="13" man="1"/>
      </rowBreaks>
      <pageMargins left="0.27559055118110237" right="0.19685039370078741" top="0.31496062992125984" bottom="0.39370078740157483" header="0.15748031496062992" footer="0.19685039370078741"/>
      <pageSetup paperSize="9" scale="91" fitToHeight="14" orientation="landscape" blackAndWhite="1" horizontalDpi="4294967292" verticalDpi="4294967292" r:id="rId3"/>
      <headerFooter alignWithMargins="0">
        <oddFooter>&amp;R&amp;"Arial Narrow,обычный"&amp;8Лист &amp;P из &amp;N</oddFooter>
      </headerFooter>
    </customSheetView>
    <customSheetView guid="{A3331C67-8A36-4D51-83F9-2D71D6F5E7BA}" fitToPage="1" showRuler="0" topLeftCell="A67">
      <selection activeCell="E107" sqref="E107"/>
      <rowBreaks count="42" manualBreakCount="42">
        <brk id="13" max="13" man="1"/>
        <brk id="15" max="16383" man="1"/>
        <brk id="19" max="13" man="1"/>
        <brk id="22" max="13" man="1"/>
        <brk id="24" max="13" man="1"/>
        <brk id="25" max="13" man="1"/>
        <brk id="26" max="16383" man="1"/>
        <brk id="28" max="13" man="1"/>
        <brk id="29" max="13" man="1"/>
        <brk id="30" max="13" man="1"/>
        <brk id="31" max="13" man="1"/>
        <brk id="32" max="16383" man="1"/>
        <brk id="34" max="13" man="1"/>
        <brk id="35" max="13" man="1"/>
        <brk id="36" max="16383" man="1"/>
        <brk id="39" max="16383" man="1"/>
        <brk id="40" max="13" man="1"/>
        <brk id="41" max="13" man="1"/>
        <brk id="42" max="13" man="1"/>
        <brk id="44" max="13" man="1"/>
        <brk id="45" max="13" man="1"/>
        <brk id="46" max="13" man="1"/>
        <brk id="47" max="13" man="1"/>
        <brk id="50" max="13" man="1"/>
        <brk id="51" max="16383" man="1"/>
        <brk id="54" max="13" man="1"/>
        <brk id="69" max="16383" man="1"/>
        <brk id="71" max="16383" man="1"/>
        <brk id="72" max="13" man="1"/>
        <brk id="73" max="13" man="1"/>
        <brk id="74" max="13" man="1"/>
        <brk id="76" max="13" man="1"/>
        <brk id="81" max="13" man="1"/>
        <brk id="83" max="13" man="1"/>
        <brk id="90" max="16383" man="1"/>
        <brk id="91" max="13" man="1"/>
        <brk id="93" max="13" man="1"/>
        <brk id="94" max="13" man="1"/>
        <brk id="97" max="13" man="1"/>
        <brk id="102" max="13" man="1"/>
        <brk id="106" max="13" man="1"/>
        <brk id="114" max="13" man="1"/>
      </rowBreaks>
      <pageMargins left="0.27559055118110237" right="0.19685039370078741" top="0.33" bottom="0.4" header="0.15748031496062992" footer="0.19685039370078741"/>
      <pageSetup paperSize="9" scale="92" fitToHeight="14" orientation="landscape" blackAndWhite="1" horizontalDpi="4294967292" verticalDpi="4294967292" r:id="rId4"/>
      <headerFooter alignWithMargins="0">
        <oddFooter>&amp;R&amp;"Arial Narrow,обычный"&amp;8Лист &amp;P из &amp;N</oddFooter>
      </headerFooter>
    </customSheetView>
    <customSheetView guid="{19D3A214-C4D6-4FE6-9A50-A9E846DFEC72}" fitToPage="1" printArea="1" view="pageBreakPreview" showRuler="0" topLeftCell="A43">
      <selection activeCell="C68" sqref="C68"/>
      <rowBreaks count="97" manualBreakCount="97">
        <brk id="13" max="10" man="1"/>
        <brk id="15" max="10" man="1"/>
        <brk id="17" max="16383" man="1"/>
        <brk id="22" max="10" man="1"/>
        <brk id="25" max="10" man="1"/>
        <brk id="27" max="10" man="1"/>
        <brk id="28" max="10" man="1"/>
        <brk id="29" max="10" man="1"/>
        <brk id="30" max="10" man="1"/>
        <brk id="31" max="10" man="1"/>
        <brk id="32" max="10" man="1"/>
        <brk id="34" max="10" man="1"/>
        <brk id="36" max="16383" man="1"/>
        <brk id="38" max="10" man="1"/>
        <brk id="39" max="10" man="1"/>
        <brk id="41" max="10" man="1"/>
        <brk id="43" max="10" man="1"/>
        <brk id="44" max="16383" man="1"/>
        <brk id="45" max="10" man="1"/>
        <brk id="47" max="10" man="1"/>
        <brk id="48" max="10" man="1"/>
        <brk id="49" max="10" man="1"/>
        <brk id="50" max="10" man="1"/>
        <brk id="51" max="16383" man="1"/>
        <brk id="53" max="10" man="1"/>
        <brk id="54" max="10" man="1"/>
        <brk id="55" max="10" man="1"/>
        <brk id="56" max="10" man="1"/>
        <brk id="59" max="10" man="1"/>
        <brk id="63" max="10" man="1"/>
        <brk id="64" max="10" man="1"/>
        <brk id="65" max="16383" man="1"/>
        <brk id="66" max="10" man="1"/>
        <brk id="67" max="16383" man="1"/>
        <brk id="68" max="10" man="1"/>
        <brk id="69" max="10" man="1"/>
        <brk id="70" max="10" man="1"/>
        <brk id="71" max="10" man="1"/>
        <brk id="72" max="10" man="1"/>
        <brk id="73" max="10" man="1"/>
        <brk id="74" max="10" man="1"/>
        <brk id="76" max="16383" man="1"/>
        <brk id="77" max="10" man="1"/>
        <brk id="78" max="10" man="1"/>
        <brk id="79" max="10" man="1"/>
        <brk id="81" max="16383" man="1"/>
        <brk id="82" max="10" man="1"/>
        <brk id="83" max="10" man="1"/>
        <brk id="84" max="10" man="1"/>
        <brk id="85" max="10" man="1"/>
        <brk id="87" max="10" man="1"/>
        <brk id="88" max="10" man="1"/>
        <brk id="90" max="10" man="1"/>
        <brk id="91" max="16383" man="1"/>
        <brk id="92" max="10" man="1"/>
        <brk id="94" max="10" man="1"/>
        <brk id="95" max="10" man="1"/>
        <brk id="96" max="10" man="1"/>
        <brk id="97" max="16383" man="1"/>
        <brk id="99" max="10" man="1"/>
        <brk id="100" max="10" man="1"/>
        <brk id="101" max="10" man="1"/>
        <brk id="103" max="10" man="1"/>
        <brk id="104" max="16383" man="1"/>
        <brk id="105" max="16383" man="1"/>
        <brk id="107" max="10" man="1"/>
        <brk id="108" max="13" man="1"/>
        <brk id="109" max="16383" man="1"/>
        <brk id="110" max="13" man="1"/>
        <brk id="112" max="13" man="1"/>
        <brk id="115" max="13" man="1"/>
        <brk id="116" max="13" man="1"/>
        <brk id="118" max="13" man="1"/>
        <brk id="119" max="13" man="1"/>
        <brk id="126" max="13" man="1"/>
        <brk id="132" max="13" man="1"/>
        <brk id="133" max="13" man="1"/>
        <brk id="134" max="13" man="1"/>
        <brk id="137" max="13" man="1"/>
        <brk id="138" max="16383" man="1"/>
        <brk id="141" max="13" man="1"/>
        <brk id="143" max="16383" man="1"/>
        <brk id="145" max="16383" man="1"/>
        <brk id="146" max="13" man="1"/>
        <brk id="147" max="13" man="1"/>
        <brk id="148" max="13" man="1"/>
        <brk id="154" max="13" man="1"/>
        <brk id="156" max="13" man="1"/>
        <brk id="161" max="13" man="1"/>
        <brk id="163" max="13" man="1"/>
        <brk id="166" max="13" man="1"/>
        <brk id="168" max="13" man="1"/>
        <brk id="176" max="13" man="1"/>
        <brk id="177" max="16383" man="1"/>
        <brk id="185" max="13" man="1"/>
        <brk id="189" max="13" man="1"/>
        <brk id="197" max="13" man="1"/>
      </rowBreaks>
      <pageMargins left="0.27559055118110237" right="0.19685039370078741" top="0.33" bottom="0.4" header="0.15748031496062992" footer="0.19685039370078741"/>
      <pageSetup paperSize="9" fitToHeight="14" orientation="landscape" blackAndWhite="1" horizontalDpi="4294967292" verticalDpi="4294967292" r:id="rId5"/>
      <headerFooter alignWithMargins="0">
        <oddFooter>&amp;R&amp;"Arial Narrow,обычный"&amp;8Лист &amp;P из &amp;N</oddFooter>
      </headerFooter>
    </customSheetView>
    <customSheetView guid="{4F278C51-CC0C-4908-B19B-FD853FE30C23}" showPageBreaks="1" fitToPage="1" printArea="1" hiddenRows="1" view="pageBreakPreview" showRuler="0">
      <pane ySplit="4" topLeftCell="A5" activePane="bottomLeft" state="frozen"/>
      <selection pane="bottomLeft" activeCell="A17" activeCellId="15" sqref="A92:IV92 A89:IV89 A85:IV86 A74:IV75 A64:IV64 A61:IV61 A54:IV56 A46:IV46 A43:IV43 A41:IV41 A37:IV37 A35:IV35 A34:IV34 A25:IV26 A23:IV23 A16:IV17"/>
      <pageMargins left="0.19685039370078741" right="0.19685039370078741" top="0.31496062992125984" bottom="0.39370078740157483" header="0.15748031496062992" footer="0.19685039370078741"/>
      <pageSetup paperSize="9" scale="94" fitToHeight="0" orientation="landscape" blackAndWhite="1" horizontalDpi="4294967292" verticalDpi="4294967292" r:id="rId6"/>
      <headerFooter alignWithMargins="0">
        <oddFooter>&amp;R&amp;"Arial Narrow,обычный"&amp;8Лист &amp;P из &amp;N</oddFooter>
      </headerFooter>
    </customSheetView>
    <customSheetView guid="{10971261-6A6B-11D7-802E-0050224027E0}" showPageBreaks="1" fitToPage="1" printArea="1" view="pageBreakPreview" showRuler="0">
      <pane xSplit="2" ySplit="4" topLeftCell="C214" activePane="bottomRight" state="frozenSplit"/>
      <selection pane="bottomRight" activeCell="C201" sqref="C201"/>
      <rowBreaks count="67" manualBreakCount="67">
        <brk id="12" max="13" man="1"/>
        <brk id="13" max="13" man="1"/>
        <brk id="14" max="13" man="1"/>
        <brk id="19" max="13" man="1"/>
        <brk id="20" max="13" man="1"/>
        <brk id="23" max="13" man="1"/>
        <brk id="25" max="13" man="1"/>
        <brk id="26" max="13" man="1"/>
        <brk id="29" max="13" man="1"/>
        <brk id="32" max="13" man="1"/>
        <brk id="34" max="13" man="1"/>
        <brk id="37" max="13" man="1"/>
        <brk id="39" max="13" man="1"/>
        <brk id="40" max="13" man="1"/>
        <brk id="42" max="13" man="1"/>
        <brk id="45" max="13" man="1"/>
        <brk id="47" max="13" man="1"/>
        <brk id="50" max="13" man="1"/>
        <brk id="51" max="13" man="1"/>
        <brk id="55" max="13" man="1"/>
        <brk id="57" max="13" man="1"/>
        <brk id="58" max="13" man="1"/>
        <brk id="60" max="13" man="1"/>
        <brk id="61" max="13" man="1"/>
        <brk id="66" max="13" man="1"/>
        <brk id="68" max="13" man="1"/>
        <brk id="69" max="13" man="1"/>
        <brk id="70" max="13" man="1"/>
        <brk id="71" max="13" man="1"/>
        <brk id="74" max="13" man="1"/>
        <brk id="75" max="13" man="1"/>
        <brk id="77" max="13" man="1"/>
        <brk id="83" max="13" man="1"/>
        <brk id="85" max="13" man="1"/>
        <brk id="91" max="13" man="1"/>
        <brk id="93" max="13" man="1"/>
        <brk id="98" max="13" man="1"/>
        <brk id="99" max="13" man="1"/>
        <brk id="100" max="13" man="1"/>
        <brk id="102" max="13" man="1"/>
        <brk id="106" max="13" man="1"/>
        <brk id="107" max="13" man="1"/>
        <brk id="110" max="13" man="1"/>
        <brk id="112" max="13" man="1"/>
        <brk id="115" max="13" man="1"/>
        <brk id="117" max="13" man="1"/>
        <brk id="119" max="13" man="1"/>
        <brk id="127" max="13" man="1"/>
        <brk id="129" max="13" man="1"/>
        <brk id="130" max="13" man="1"/>
        <brk id="140" max="13" man="1"/>
        <brk id="147" max="13" man="1"/>
        <brk id="148" max="13" man="1"/>
        <brk id="160" max="13" man="1"/>
        <brk id="161" max="13" man="1"/>
        <brk id="163" max="13" man="1"/>
        <brk id="167" max="13" man="1"/>
        <brk id="182" max="13" man="1"/>
        <brk id="190" max="13" man="1"/>
        <brk id="191" max="13" man="1"/>
        <brk id="192" max="13" man="1"/>
        <brk id="210" max="13" man="1"/>
        <brk id="215" max="13" man="1"/>
        <brk id="216" max="13" man="1"/>
        <brk id="227" max="13" man="1"/>
        <brk id="232" max="13" man="1"/>
        <brk id="233" max="13" man="1"/>
      </rowBreaks>
      <pageMargins left="0.27559055118110237" right="0.19685039370078741" top="0.33" bottom="0.4" header="0.15748031496062992" footer="0.19685039370078741"/>
      <pageSetup paperSize="9" scale="95" fitToHeight="18" orientation="landscape" blackAndWhite="1" horizontalDpi="4294967292" verticalDpi="4294967292" r:id="rId7"/>
      <headerFooter alignWithMargins="0">
        <oddFooter>&amp;R&amp;"Arial Narrow,обычный"&amp;8Лист &amp;P из &amp;N</oddFooter>
      </headerFooter>
    </customSheetView>
    <customSheetView guid="{A91D99C2-8122-48C0-91AB-172E51C62B1D}" showPageBreaks="1" fitToPage="1" printArea="1" hiddenRows="1" showRuler="0" topLeftCell="B1">
      <pane ySplit="4" topLeftCell="A5" activePane="bottomLeft" state="frozen"/>
      <selection pane="bottomLeft" activeCell="B14" sqref="B14"/>
      <rowBreaks count="20" manualBreakCount="20">
        <brk id="14" max="13" man="1"/>
        <brk id="28" max="13" man="1"/>
        <brk id="43" max="16383" man="1"/>
        <brk id="52" max="13" man="1"/>
        <brk id="53" max="13" man="1"/>
        <brk id="63" max="16383" man="1"/>
        <brk id="76" max="16383" man="1"/>
        <brk id="92" max="13" man="1"/>
        <brk id="98" max="13" man="1"/>
        <brk id="99" max="13" man="1"/>
        <brk id="108" max="13" man="1"/>
        <brk id="114" max="13" man="1"/>
        <brk id="130" max="13" man="1"/>
        <brk id="132" max="13" man="1"/>
        <brk id="171" max="13" man="1"/>
        <brk id="173" max="13" man="1"/>
        <brk id="206" max="13" man="1"/>
        <brk id="209" max="13" man="1"/>
        <brk id="231" max="13" man="1"/>
        <brk id="239" max="16383" man="1"/>
      </rowBreaks>
      <colBreaks count="1" manualBreakCount="1">
        <brk id="14" max="1048575" man="1"/>
      </colBreaks>
      <pageMargins left="0.19685039370078741" right="0.19685039370078741" top="0.31496062992125984" bottom="0.39370078740157483" header="0.15748031496062992" footer="0.19685039370078741"/>
      <pageSetup paperSize="9" scale="95" fitToHeight="17" orientation="landscape" blackAndWhite="1" horizontalDpi="4294967292" verticalDpi="4294967292" r:id="rId8"/>
      <headerFooter alignWithMargins="0">
        <oddFooter>&amp;R&amp;"Arial Narrow,обычный"&amp;8Лист &amp;P из &amp;N</oddFooter>
      </headerFooter>
    </customSheetView>
    <customSheetView guid="{3EDC6120-9ECF-11DA-86FE-0007E980B6BD}" showPageBreaks="1" fitToPage="1" showRuler="0">
      <pane xSplit="2" ySplit="4" topLeftCell="C176" activePane="bottomRight" state="frozenSplit"/>
      <selection pane="bottomRight" activeCell="D185" sqref="D185"/>
      <rowBreaks count="90" manualBreakCount="90">
        <brk id="13" max="16383" man="1"/>
        <brk id="14" max="16383" man="1"/>
        <brk id="21" max="13" man="1"/>
        <brk id="26" max="16383" man="1"/>
        <brk id="27" max="16383" man="1"/>
        <brk id="28" max="16383" man="1"/>
        <brk id="29" max="13" man="1"/>
        <brk id="30" max="13" man="1"/>
        <brk id="38" max="13" man="1"/>
        <brk id="39" max="16383" man="1"/>
        <brk id="40" max="16383" man="1"/>
        <brk id="42" max="16383" man="1"/>
        <brk id="43" max="13" man="1"/>
        <brk id="44" max="16383" man="1"/>
        <brk id="45" max="13" man="1"/>
        <brk id="47" max="13" man="1"/>
        <brk id="48" max="16383" man="1"/>
        <brk id="49" max="16383" man="1"/>
        <brk id="52" max="16383" man="1"/>
        <brk id="53" max="13" man="1"/>
        <brk id="54" max="16383" man="1"/>
        <brk id="55" max="13" man="1"/>
        <brk id="56" max="16383" man="1"/>
        <brk id="59" max="16383" man="1"/>
        <brk id="63" max="13" man="1"/>
        <brk id="64" max="16383" man="1"/>
        <brk id="65" max="13" man="1"/>
        <brk id="66" max="16383" man="1"/>
        <brk id="67" max="13" man="1"/>
        <brk id="68" max="16383" man="1"/>
        <brk id="69" max="16383" man="1"/>
        <brk id="72" max="13" man="1"/>
        <brk id="74" max="13" man="1"/>
        <brk id="75" max="16383" man="1"/>
        <brk id="76" max="16383" man="1"/>
        <brk id="77" max="16383" man="1"/>
        <brk id="79" max="13" man="1"/>
        <brk id="82" max="13" man="1"/>
        <brk id="86" max="13" man="1"/>
        <brk id="87" max="13" man="1"/>
        <brk id="88" max="16383" man="1"/>
        <brk id="89" max="16383" man="1"/>
        <brk id="90" max="16383" man="1"/>
        <brk id="92" max="13" man="1"/>
        <brk id="93" max="13" man="1"/>
        <brk id="94" max="13" man="1"/>
        <brk id="95" max="16383" man="1"/>
        <brk id="96" max="13" man="1"/>
        <brk id="98" max="16383" man="1"/>
        <brk id="103" max="16383" man="1"/>
        <brk id="104" max="13" man="1"/>
        <brk id="106" max="13" man="1"/>
        <brk id="111" max="13" man="1"/>
        <brk id="112" max="16383" man="1"/>
        <brk id="114" max="16383" man="1"/>
        <brk id="118" max="16383" man="1"/>
        <brk id="119" max="16383" man="1"/>
        <brk id="121" max="13" man="1"/>
        <brk id="122" max="13" man="1"/>
        <brk id="123" max="13" man="1"/>
        <brk id="124" max="13" man="1"/>
        <brk id="125" max="13" man="1"/>
        <brk id="132" max="16383" man="1"/>
        <brk id="135" max="13" man="1"/>
        <brk id="137" max="13" man="1"/>
        <brk id="143" max="16383" man="1"/>
        <brk id="144" max="16383" man="1"/>
        <brk id="146" max="16383" man="1"/>
        <brk id="147" max="16383" man="1"/>
        <brk id="149" max="16383" man="1"/>
        <brk id="151" max="16383" man="1"/>
        <brk id="153" max="13" man="1"/>
        <brk id="155" max="13" man="1"/>
        <brk id="156" max="13" man="1"/>
        <brk id="163" max="13" man="1"/>
        <brk id="164" max="16383" man="1"/>
        <brk id="166" max="13" man="1"/>
        <brk id="172" max="13" man="1"/>
        <brk id="175" max="13" man="1"/>
        <brk id="176" max="13" man="1"/>
        <brk id="177" max="16383" man="1"/>
        <brk id="179" max="13" man="1"/>
        <brk id="180" max="13" man="1"/>
        <brk id="181" max="16383" man="1"/>
        <brk id="182" max="16383" man="1"/>
        <brk id="183" max="13" man="1"/>
        <brk id="184" max="13" man="1"/>
        <brk id="193" max="16383" man="1"/>
        <brk id="206" max="13" man="1"/>
        <brk id="223" max="16383" man="1"/>
      </rowBreaks>
      <pageMargins left="0.27559055118110237" right="0.19685039370078741" top="0.33" bottom="0.4" header="0.15748031496062992" footer="0.19685039370078741"/>
      <pageSetup paperSize="9" scale="85" fitToHeight="18" orientation="landscape" blackAndWhite="1" horizontalDpi="4294967292" verticalDpi="4294967292" r:id="rId9"/>
      <headerFooter alignWithMargins="0">
        <oddFooter>&amp;R&amp;"Arial Narrow,обычный"&amp;8Лист &amp;P из &amp;N</oddFooter>
      </headerFooter>
    </customSheetView>
    <customSheetView guid="{88FCA060-646D-11D8-9232-00C0268CB387}" showPageBreaks="1" printArea="1" hiddenRows="1" view="pageBreakPreview" showRuler="0">
      <pane xSplit="2" ySplit="4" topLeftCell="C75" activePane="bottomRight" state="frozenSplit"/>
      <selection pane="bottomRight" activeCell="K78" sqref="K78"/>
      <rowBreaks count="16" manualBreakCount="16">
        <brk id="12" max="13" man="1"/>
        <brk id="24" max="13" man="1"/>
        <brk id="36" max="13" man="1"/>
        <brk id="42" max="13" man="1"/>
        <brk id="52" max="13" man="1"/>
        <brk id="53" max="13" man="1"/>
        <brk id="60" max="13" man="1"/>
        <brk id="61" max="13" man="1"/>
        <brk id="71" max="13" man="1"/>
        <brk id="78" max="13" man="1"/>
        <brk id="79" max="13" man="1"/>
        <brk id="80" max="16383" man="1"/>
        <brk id="105" max="13" man="1"/>
        <brk id="128" max="13" man="1"/>
        <brk id="131" max="13" man="1"/>
        <brk id="158" max="13" man="1"/>
      </rowBreaks>
      <colBreaks count="2" manualBreakCount="2">
        <brk id="13" max="177" man="1"/>
        <brk id="14" max="1048575" man="1"/>
      </colBreaks>
      <pageMargins left="0.27559055118110237" right="0.19685039370078741" top="0.31496062992125984" bottom="0.31496062992125984" header="0.15748031496062992" footer="0.19685039370078741"/>
      <pageSetup paperSize="9" fitToHeight="15" orientation="landscape" horizontalDpi="4294967292" verticalDpi="4294967292" r:id="rId10"/>
      <headerFooter alignWithMargins="0">
        <oddFooter>&amp;R&amp;"Arial Narrow,обычный"&amp;8Лист &amp;P из &amp;N</oddFooter>
      </headerFooter>
    </customSheetView>
    <customSheetView guid="{735893B7-5E6F-4E87-8F79-7422E435EC59}" scale="90" showPageBreaks="1" printArea="1" showRuler="0">
      <pane xSplit="2" ySplit="6" topLeftCell="C109" activePane="bottomRight" state="frozen"/>
      <selection pane="bottomRight" activeCell="B95" sqref="B95"/>
      <colBreaks count="2" manualBreakCount="2">
        <brk id="13" max="208" man="1"/>
        <brk id="14" max="1048575" man="1"/>
      </colBreaks>
      <pageMargins left="0.27559055118110237" right="0.19685039370078741" top="0.31496062992125984" bottom="0.31496062992125984" header="0.15748031496062992" footer="0.19685039370078741"/>
      <pageSetup paperSize="9" scale="94" orientation="landscape" horizontalDpi="4294967292" verticalDpi="4294967292" r:id="rId11"/>
      <headerFooter alignWithMargins="0">
        <oddFooter>&amp;R&amp;"Arial Narrow,обычный"&amp;8Лист &amp;P из &amp;N</oddFooter>
      </headerFooter>
    </customSheetView>
    <customSheetView guid="{AE4F8834-9834-4486-A1C0-FEF04E11EC4A}" showRuler="0">
      <pane xSplit="2" ySplit="4" topLeftCell="C167" activePane="bottomRight" state="frozenSplit"/>
      <selection pane="bottomRight" activeCell="E184" sqref="E184"/>
      <pageMargins left="0.27" right="0.2" top="0.32" bottom="0.32" header="0.17" footer="0.19"/>
      <pageSetup paperSize="9" orientation="landscape" horizontalDpi="4294967292" verticalDpi="4294967292" r:id="rId12"/>
      <headerFooter alignWithMargins="0">
        <oddFooter>&amp;R&amp;"Arial Narrow,обычный"&amp;8Лист &amp;P из &amp;N</oddFooter>
      </headerFooter>
    </customSheetView>
    <customSheetView guid="{DCFE9E60-5475-11D7-802E-0050224027E0}" showPageBreaks="1" showRuler="0">
      <pane xSplit="2" ySplit="4" topLeftCell="K180" activePane="bottomRight" state="frozenSplit"/>
      <selection pane="bottomRight" activeCell="K193" sqref="K193"/>
      <pageMargins left="0.27" right="0.2" top="0.32" bottom="0.32" header="0.17" footer="0.19"/>
      <pageSetup paperSize="9" orientation="landscape" horizontalDpi="4294967292" verticalDpi="4294967292" r:id="rId13"/>
      <headerFooter alignWithMargins="0">
        <oddFooter>&amp;R&amp;"Arial Narrow,обычный"&amp;8Лист &amp;P из &amp;N</oddFooter>
      </headerFooter>
    </customSheetView>
    <customSheetView guid="{CD228F81-555E-11D7-A5BE-0050BF58DBA5}" showPageBreaks="1" showRuler="0">
      <pane xSplit="2" ySplit="4" topLeftCell="K86" activePane="bottomRight" state="frozenSplit"/>
      <selection pane="bottomRight" activeCell="N91" sqref="N91"/>
      <pageMargins left="0.27" right="0.2" top="0.32" bottom="0.32" header="0.17" footer="0.19"/>
      <pageSetup paperSize="9" orientation="landscape" horizontalDpi="4294967292" verticalDpi="4294967292" r:id="rId14"/>
      <headerFooter alignWithMargins="0">
        <oddFooter>&amp;R&amp;"Arial Narrow,обычный"&amp;8Лист &amp;P из &amp;N</oddFooter>
      </headerFooter>
    </customSheetView>
    <customSheetView guid="{92DADDC1-9BFC-11D7-B114-000102998381}" showRuler="0">
      <pane xSplit="2" ySplit="4" topLeftCell="D88" activePane="bottomRight" state="frozenSplit"/>
      <selection pane="bottomRight" activeCell="N98" sqref="N98"/>
      <pageMargins left="0.27559055118110237" right="0.19685039370078741" top="0.31496062992125984" bottom="0.31496062992125984" header="0.15748031496062992" footer="0.19685039370078741"/>
      <pageSetup paperSize="9" orientation="landscape" horizontalDpi="4294967292" verticalDpi="4294967292" r:id="rId15"/>
      <headerFooter alignWithMargins="0">
        <oddFooter>&amp;R&amp;"Arial Narrow,обычный"&amp;8Лист &amp;P из &amp;N</oddFooter>
      </headerFooter>
    </customSheetView>
    <customSheetView guid="{8F58F720-5478-11D7-8E43-00002120D636}" showPageBreaks="1" printArea="1" showRuler="0">
      <pane xSplit="2" ySplit="4" topLeftCell="C90" activePane="bottomRight" state="frozenSplit"/>
      <selection pane="bottomRight" activeCell="E96" sqref="E96"/>
      <pageMargins left="0.27559055118110237" right="0.19685039370078741" top="0.31496062992125984" bottom="0.31496062992125984" header="0.15748031496062992" footer="0.19685039370078741"/>
      <pageSetup paperSize="9" orientation="landscape" horizontalDpi="4294967292" verticalDpi="4294967292" r:id="rId16"/>
      <headerFooter alignWithMargins="0">
        <oddFooter>&amp;R&amp;"Arial Narrow,обычный"&amp;8Лист &amp;P из &amp;N</oddFooter>
      </headerFooter>
    </customSheetView>
    <customSheetView guid="{B0C63354-C39E-4697-B077-F68D4BA3474A}" showPageBreaks="1" showRuler="0">
      <pane xSplit="2" ySplit="4" topLeftCell="I187" activePane="bottomRight" state="frozenSplit"/>
      <selection pane="bottomRight" activeCell="K197" sqref="K197"/>
      <pageMargins left="0.27" right="0.2" top="0.32" bottom="0.32" header="0.17" footer="0.19"/>
      <pageSetup paperSize="9" orientation="landscape" horizontalDpi="4294967292" verticalDpi="4294967292" r:id="rId17"/>
      <headerFooter alignWithMargins="0">
        <oddFooter>&amp;R&amp;"Arial Narrow,обычный"&amp;8Лист &amp;P из &amp;N</oddFooter>
      </headerFooter>
    </customSheetView>
    <customSheetView guid="{14012921-CBF7-11D7-980F-000102998381}" showPageBreaks="1" showRuler="0">
      <pane xSplit="2" ySplit="4" topLeftCell="D1" activePane="bottomRight"/>
      <selection pane="bottomRight" activeCell="E13" sqref="E13"/>
      <pageMargins left="0.27559055118110237" right="0.19685039370078741" top="0.31496062992125984" bottom="0.31496062992125984" header="0.15748031496062992" footer="0.19685039370078741"/>
      <pageSetup paperSize="9" orientation="landscape" horizontalDpi="4294967292" verticalDpi="4294967292" r:id="rId18"/>
      <headerFooter alignWithMargins="0">
        <oddFooter>&amp;R&amp;"Arial Narrow,обычный"&amp;8Лист &amp;P из &amp;N</oddFooter>
      </headerFooter>
    </customSheetView>
    <customSheetView guid="{97B5DCE1-CCA4-11D7-B6CC-0007E980B7D4}" showPageBreaks="1" fitToPage="1" printArea="1" hiddenRows="1" view="pageBreakPreview" showRuler="0">
      <pane xSplit="2" ySplit="4" topLeftCell="C162" activePane="bottomRight" state="frozenSplit"/>
      <selection pane="bottomRight" activeCell="B10" sqref="B10"/>
      <rowBreaks count="11" manualBreakCount="11">
        <brk id="12" max="13" man="1"/>
        <brk id="24" max="13" man="1"/>
        <brk id="36" max="13" man="1"/>
        <brk id="42" max="13" man="1"/>
        <brk id="56" max="13" man="1"/>
        <brk id="67" max="13" man="1"/>
        <brk id="72" max="13" man="1"/>
        <brk id="80" max="13" man="1"/>
        <brk id="105" max="13" man="1"/>
        <brk id="130" max="13" man="1"/>
        <brk id="157" max="13" man="1"/>
      </rowBreaks>
      <pageMargins left="0.27559055118110237" right="0.19685039370078741" top="0.31496062992125984" bottom="0.31496062992125984" header="0.15748031496062992" footer="0.19685039370078741"/>
      <pageSetup paperSize="9" scale="97" fitToHeight="0" orientation="landscape" horizontalDpi="4294967292" verticalDpi="4294967292" r:id="rId19"/>
      <headerFooter alignWithMargins="0">
        <oddFooter>&amp;R&amp;"Arial Narrow,обычный"&amp;8Лист &amp;P из &amp;N</oddFooter>
      </headerFooter>
    </customSheetView>
    <customSheetView guid="{D8CBB260-8D05-11D7-88E1-00C0268016AF}" scale="120" showPageBreaks="1" showRuler="0">
      <pane xSplit="2" ySplit="4" topLeftCell="C5" activePane="bottomRight" state="frozenSplit"/>
      <selection pane="bottomRight" activeCell="A4" sqref="A4"/>
      <pageMargins left="0.42" right="0.17" top="0.23" bottom="0.28000000000000003" header="0.15748031496062992" footer="0.17"/>
      <pageSetup paperSize="9" orientation="landscape" blackAndWhite="1" horizontalDpi="4294967292" verticalDpi="4294967292" r:id="rId20"/>
      <headerFooter alignWithMargins="0">
        <oddFooter>&amp;R&amp;"Arial Narrow,обычный"&amp;8Лист &amp;P из &amp;N</oddFooter>
      </headerFooter>
    </customSheetView>
    <customSheetView guid="{E64E5F61-FD5E-11DA-AA5B-0004761D6C8E}" fitToPage="1" printArea="1" hiddenRows="1" showRuler="0">
      <pane xSplit="2" ySplit="4" topLeftCell="C107" activePane="bottomRight" state="frozenSplit"/>
      <selection pane="bottomRight" activeCell="D112" sqref="D112"/>
      <rowBreaks count="96" manualBreakCount="96">
        <brk id="13" max="13" man="1"/>
        <brk id="14" max="16383" man="1"/>
        <brk id="16" max="16383" man="1"/>
        <brk id="21" max="13" man="1"/>
        <brk id="26" max="13" man="1"/>
        <brk id="27" max="16383" man="1"/>
        <brk id="28" max="16383" man="1"/>
        <brk id="29" max="16383" man="1"/>
        <brk id="30" max="16383" man="1"/>
        <brk id="38" max="13" man="1"/>
        <brk id="40" max="13" man="1"/>
        <brk id="42" max="13" man="1"/>
        <brk id="43" max="16383" man="1"/>
        <brk id="44" max="16383" man="1"/>
        <brk id="45" max="16" man="1"/>
        <brk id="46" max="13" man="1"/>
        <brk id="47" max="16383" man="1"/>
        <brk id="48" max="13" man="1"/>
        <brk id="49" max="13" man="1"/>
        <brk id="51" max="16383" man="1"/>
        <brk id="52" max="16383" man="1"/>
        <brk id="53" max="16" man="1"/>
        <brk id="54" max="16383" man="1"/>
        <brk id="57" max="13" man="1"/>
        <brk id="61" max="16383" man="1"/>
        <brk id="62" max="16383" man="1"/>
        <brk id="63" max="16383" man="1"/>
        <brk id="65" max="16" man="1"/>
        <brk id="66" max="13" man="1"/>
        <brk id="67" max="13" man="1"/>
        <brk id="68" max="13" man="1"/>
        <brk id="69" max="13" man="1"/>
        <brk id="70" max="16383" man="1"/>
        <brk id="71" max="13" man="1"/>
        <brk id="73" max="16383" man="1"/>
        <brk id="75" max="16383" man="1"/>
        <brk id="76" max="13" man="1"/>
        <brk id="78" max="13" man="1"/>
        <brk id="80" max="13" man="1"/>
        <brk id="81" max="16383" man="1"/>
        <brk id="82" max="13" man="1"/>
        <brk id="83" max="13" man="1"/>
        <brk id="84" max="16383" man="1"/>
        <brk id="85" max="13" man="1"/>
        <brk id="86" max="16383" man="1"/>
        <brk id="88" max="13" man="1"/>
        <brk id="90" max="13" man="1"/>
        <brk id="91" max="16383" man="1"/>
        <brk id="92" max="13" man="1"/>
        <brk id="93" max="16" man="1"/>
        <brk id="94" max="16383" man="1"/>
        <brk id="95" max="13" man="1"/>
        <brk id="96" max="16383" man="1"/>
        <brk id="98" max="16383" man="1"/>
        <brk id="99" max="13" man="1"/>
        <brk id="100" max="16383" man="1"/>
        <brk id="101" max="16383" man="1"/>
        <brk id="103" max="13" man="1"/>
        <brk id="104" max="16383" man="1"/>
        <brk id="105" max="16383" man="1"/>
        <brk id="106" max="13" man="1"/>
        <brk id="107" max="13" man="1"/>
        <brk id="111" max="13" man="1"/>
        <brk id="116" max="13" man="1"/>
        <brk id="118" max="13" man="1"/>
        <brk id="123" max="13" man="1"/>
        <brk id="126" max="13" man="1"/>
        <brk id="133" max="16383" man="1"/>
        <brk id="134" max="13" man="1"/>
        <brk id="137" max="16383" man="1"/>
        <brk id="139" max="16383" man="1"/>
        <brk id="143" max="13" man="1"/>
        <brk id="146" max="13" man="1"/>
        <brk id="147" max="13" man="1"/>
        <brk id="148" max="16383" man="1"/>
        <brk id="150" max="13" man="1"/>
        <brk id="151" max="13" man="1"/>
        <brk id="154" max="13" man="1"/>
        <brk id="156" max="13" man="1"/>
        <brk id="161" max="13" man="1"/>
        <brk id="163" max="13" man="1"/>
        <brk id="166" max="13" man="1"/>
        <brk id="167" max="13" man="1"/>
        <brk id="169" max="16383" man="1"/>
        <brk id="172" max="16383" man="1"/>
        <brk id="175" max="13" man="1"/>
        <brk id="176" max="13" man="1"/>
        <brk id="177" max="13" man="1"/>
        <brk id="178" max="13" man="1"/>
        <brk id="179" max="13" man="1"/>
        <brk id="182" max="13" man="1"/>
        <brk id="189" max="13" man="1"/>
        <brk id="193" max="13" man="1"/>
        <brk id="200" max="16383" man="1"/>
        <brk id="201" max="16383" man="1"/>
        <brk id="205" max="16383" man="1"/>
      </rowBreaks>
      <pageMargins left="0.27559055118110237" right="0.19685039370078741" top="0.31496062992125984" bottom="0.39370078740157483" header="0.15748031496062992" footer="0.19685039370078741"/>
      <pageSetup paperSize="9" fitToHeight="14" orientation="landscape" blackAndWhite="1" horizontalDpi="4294967292" verticalDpi="4294967292" r:id="rId21"/>
      <headerFooter alignWithMargins="0">
        <oddFooter>&amp;R&amp;"Arial Narrow,обычный"&amp;8Лист &amp;P из &amp;N</oddFooter>
      </headerFooter>
    </customSheetView>
    <customSheetView guid="{CFB674C1-F40C-43C9-AC2B-719C7269531B}" showPageBreaks="1" fitToPage="1" printArea="1" hiddenRows="1" showRuler="0">
      <pane xSplit="2" ySplit="4" topLeftCell="C17" activePane="bottomRight" state="frozenSplit"/>
      <selection pane="bottomRight" activeCell="K17" sqref="K17"/>
      <rowBreaks count="98" manualBreakCount="98">
        <brk id="13" max="13" man="1"/>
        <brk id="14" max="16383" man="1"/>
        <brk id="15" max="13" man="1"/>
        <brk id="16" max="16383" man="1"/>
        <brk id="21" max="13" man="1"/>
        <brk id="26" max="13" man="1"/>
        <brk id="27" max="16383" man="1"/>
        <brk id="28" max="16383" man="1"/>
        <brk id="29" max="16383" man="1"/>
        <brk id="30" max="16383" man="1"/>
        <brk id="38" max="13" man="1"/>
        <brk id="40" max="13" man="1"/>
        <brk id="42" max="13" man="1"/>
        <brk id="43" max="16383" man="1"/>
        <brk id="44" max="16383" man="1"/>
        <brk id="45" max="16" man="1"/>
        <brk id="46" max="13" man="1"/>
        <brk id="47" max="16383" man="1"/>
        <brk id="48" max="13" man="1"/>
        <brk id="49" max="13" man="1"/>
        <brk id="51" max="16383" man="1"/>
        <brk id="52" max="16383" man="1"/>
        <brk id="53" max="16" man="1"/>
        <brk id="54" max="16383" man="1"/>
        <brk id="55" max="13" man="1"/>
        <brk id="57" max="13" man="1"/>
        <brk id="61" max="16383" man="1"/>
        <brk id="62" max="16383" man="1"/>
        <brk id="63" max="16383" man="1"/>
        <brk id="65" max="16" man="1"/>
        <brk id="66" max="13" man="1"/>
        <brk id="67" max="13" man="1"/>
        <brk id="68" max="13" man="1"/>
        <brk id="69" max="13" man="1"/>
        <brk id="70" max="16383" man="1"/>
        <brk id="71" max="13" man="1"/>
        <brk id="73" max="16383" man="1"/>
        <brk id="75" max="16383" man="1"/>
        <brk id="76" max="13" man="1"/>
        <brk id="78" max="13" man="1"/>
        <brk id="80" max="13" man="1"/>
        <brk id="81" max="16383" man="1"/>
        <brk id="82" max="13" man="1"/>
        <brk id="83" max="13" man="1"/>
        <brk id="84" max="16383" man="1"/>
        <brk id="85" max="13" man="1"/>
        <brk id="86" max="16383" man="1"/>
        <brk id="88" max="13" man="1"/>
        <brk id="90" max="13" man="1"/>
        <brk id="91" max="16383" man="1"/>
        <brk id="92" max="13" man="1"/>
        <brk id="93" max="16" man="1"/>
        <brk id="94" max="16383" man="1"/>
        <brk id="95" max="13" man="1"/>
        <brk id="96" max="16383" man="1"/>
        <brk id="98" max="16383" man="1"/>
        <brk id="99" max="13" man="1"/>
        <brk id="100" max="16383" man="1"/>
        <brk id="101" max="16383" man="1"/>
        <brk id="103" max="13" man="1"/>
        <brk id="104" max="16383" man="1"/>
        <brk id="105" max="16383" man="1"/>
        <brk id="106" max="13" man="1"/>
        <brk id="107" max="13" man="1"/>
        <brk id="111" max="13" man="1"/>
        <brk id="116" max="13" man="1"/>
        <brk id="118" max="13" man="1"/>
        <brk id="123" max="13" man="1"/>
        <brk id="126" max="13" man="1"/>
        <brk id="133" max="16383" man="1"/>
        <brk id="134" max="13" man="1"/>
        <brk id="137" max="16383" man="1"/>
        <brk id="139" max="16383" man="1"/>
        <brk id="143" max="13" man="1"/>
        <brk id="146" max="13" man="1"/>
        <brk id="147" max="13" man="1"/>
        <brk id="148" max="16383" man="1"/>
        <brk id="150" max="13" man="1"/>
        <brk id="151" max="13" man="1"/>
        <brk id="154" max="13" man="1"/>
        <brk id="156" max="13" man="1"/>
        <brk id="161" max="13" man="1"/>
        <brk id="163" max="13" man="1"/>
        <brk id="166" max="13" man="1"/>
        <brk id="167" max="13" man="1"/>
        <brk id="169" max="16383" man="1"/>
        <brk id="172" max="16383" man="1"/>
        <brk id="175" max="13" man="1"/>
        <brk id="176" max="13" man="1"/>
        <brk id="177" max="13" man="1"/>
        <brk id="178" max="13" man="1"/>
        <brk id="179" max="13" man="1"/>
        <brk id="182" max="13" man="1"/>
        <brk id="189" max="13" man="1"/>
        <brk id="193" max="13" man="1"/>
        <brk id="200" max="16383" man="1"/>
        <brk id="201" max="16383" man="1"/>
        <brk id="205" max="16383" man="1"/>
      </rowBreaks>
      <pageMargins left="0.27559055118110237" right="0.19685039370078741" top="0.31496062992125984" bottom="0.39370078740157483" header="0.15748031496062992" footer="0.19685039370078741"/>
      <pageSetup paperSize="9" scale="99" fitToHeight="14" orientation="landscape" blackAndWhite="1" horizontalDpi="4294967292" verticalDpi="4294967292" r:id="rId22"/>
      <headerFooter alignWithMargins="0">
        <oddFooter>&amp;R&amp;"Arial Narrow,обычный"&amp;8Лист &amp;P из &amp;N</oddFooter>
      </headerFooter>
    </customSheetView>
    <customSheetView guid="{14B9A1CF-2355-4181-A84E-C897271F378C}" scale="130" showPageBreaks="1" printArea="1" hiddenRows="1" view="pageBreakPreview" showRuler="0" topLeftCell="A92">
      <selection activeCell="C83" sqref="C83"/>
      <pageMargins left="0.27559055118110237" right="0.19685039370078741" top="0.31496062992125984" bottom="0.39370078740157483" header="0.15748031496062992" footer="0.19685039370078741"/>
      <pageSetup paperSize="9" scale="75" fitToHeight="11" orientation="landscape" blackAndWhite="1" horizontalDpi="4294967292" verticalDpi="4294967292" r:id="rId23"/>
      <headerFooter alignWithMargins="0">
        <oddFooter>&amp;R&amp;"Arial Narrow,обычный"&amp;8Лист &amp;P из &amp;N</oddFooter>
      </headerFooter>
    </customSheetView>
    <customSheetView guid="{7BE5A02B-F350-49A6-9913-9C71C08559EF}" showPageBreaks="1" fitToPage="1" hiddenRows="1" showRuler="0" topLeftCell="B1">
      <pane ySplit="4" topLeftCell="A165" activePane="bottomLeft" state="frozen"/>
      <selection pane="bottomLeft" activeCell="O192" sqref="O192"/>
      <rowBreaks count="114" manualBreakCount="114">
        <brk id="13" max="16383" man="1"/>
        <brk id="16" max="16383" man="1"/>
        <brk id="19" max="16383" man="1"/>
        <brk id="20" max="16383" man="1"/>
        <brk id="24" max="16383" man="1"/>
        <brk id="28" max="13" man="1"/>
        <brk id="29" max="13" man="1"/>
        <brk id="30" max="16383" man="1"/>
        <brk id="31" max="16383" man="1"/>
        <brk id="38" max="16383" man="1"/>
        <brk id="39" max="16383" man="1"/>
        <brk id="40" max="16383" man="1"/>
        <brk id="41" max="16383" man="1"/>
        <brk id="42" max="16383" man="1"/>
        <brk id="43" max="16383" man="1"/>
        <brk id="49" max="16383" man="1"/>
        <brk id="50" max="16383" man="1"/>
        <brk id="53" max="16383" man="1"/>
        <brk id="54" max="16383" man="1"/>
        <brk id="55" max="16383" man="1"/>
        <brk id="56" max="16383" man="1"/>
        <brk id="57" max="16383" man="1"/>
        <brk id="58" max="16383" man="1"/>
        <brk id="62" max="16383" man="1"/>
        <brk id="65" max="16383" man="1"/>
        <brk id="69" max="13" man="1"/>
        <brk id="70" max="16383" man="1"/>
        <brk id="71" max="16383" man="1"/>
        <brk id="72" max="16383" man="1"/>
        <brk id="73" max="16383" man="1"/>
        <brk id="74" max="16383" man="1"/>
        <brk id="75" max="16383" man="1"/>
        <brk id="78" max="16383" man="1"/>
        <brk id="83" max="16383" man="1"/>
        <brk id="84" max="16383" man="1"/>
        <brk id="85" max="16383" man="1"/>
        <brk id="86" max="16383" man="1"/>
        <brk id="87" max="16383" man="1"/>
        <brk id="90" max="16383" man="1"/>
        <brk id="92" max="16383" man="1"/>
        <brk id="93" max="16383" man="1"/>
        <brk id="94" max="16383" man="1"/>
        <brk id="96" max="16383" man="1"/>
        <brk id="100" max="16383" man="1"/>
        <brk id="101" max="16383" man="1"/>
        <brk id="102" max="16383" man="1"/>
        <brk id="104" max="13" man="1"/>
        <brk id="105" max="16383" man="1"/>
        <brk id="106" max="16383" man="1"/>
        <brk id="107" max="16383" man="1"/>
        <brk id="108" max="16383" man="1"/>
        <brk id="109" max="16383" man="1"/>
        <brk id="110" max="13" man="1"/>
        <brk id="111" max="16383" man="1"/>
        <brk id="112" max="16383" man="1"/>
        <brk id="113" max="16383" man="1"/>
        <brk id="114" max="16383" man="1"/>
        <brk id="115" max="16383" man="1"/>
        <brk id="119" max="16383" man="1"/>
        <brk id="121" max="16383" man="1"/>
        <brk id="122" max="16383" man="1"/>
        <brk id="124" max="16383" man="1"/>
        <brk id="125" max="16383" man="1"/>
        <brk id="126" max="13" man="1"/>
        <brk id="127" max="16383" man="1"/>
        <brk id="131" max="13" man="1"/>
        <brk id="133" max="16383" man="1"/>
        <brk id="136" max="16383" man="1"/>
        <brk id="137" max="16383" man="1"/>
        <brk id="139" max="16383" man="1"/>
        <brk id="140" max="16383" man="1"/>
        <brk id="145" max="16383" man="1"/>
        <brk id="146" max="16383" man="1"/>
        <brk id="148" max="16383" man="1"/>
        <brk id="149" max="16383" man="1"/>
        <brk id="153" max="16383" man="1"/>
        <brk id="154" max="16383" man="1"/>
        <brk id="161" max="16383" man="1"/>
        <brk id="162" max="16383" man="1"/>
        <brk id="163" max="16383" man="1"/>
        <brk id="165" max="16383" man="1"/>
        <brk id="166" max="16383" man="1"/>
        <brk id="170" max="16383" man="1"/>
        <brk id="174" max="16383" man="1"/>
        <brk id="175" max="16383" man="1"/>
        <brk id="181" max="16383" man="1"/>
        <brk id="182" max="16383" man="1"/>
        <brk id="183" max="16383" man="1"/>
        <brk id="184" max="16383" man="1"/>
        <brk id="187" max="13" man="1"/>
        <brk id="191" max="16383" man="1"/>
        <brk id="192" max="16383" man="1"/>
        <brk id="193" max="16383" man="1"/>
        <brk id="197" max="16383" man="1"/>
        <brk id="198" max="16383" man="1"/>
        <brk id="201" max="16383" man="1"/>
        <brk id="204" max="16383" man="1"/>
        <brk id="206" max="16383" man="1"/>
        <brk id="207" max="16383" man="1"/>
        <brk id="210" max="16383" man="1"/>
        <brk id="211" max="16383" man="1"/>
        <brk id="212" max="16383" man="1"/>
        <brk id="215" max="16383" man="1"/>
        <brk id="216" max="16383" man="1"/>
        <brk id="217" max="16383" man="1"/>
        <brk id="218" max="16383" man="1"/>
        <brk id="219" max="16383" man="1"/>
        <brk id="222" max="16383" man="1"/>
        <brk id="223" max="16383" man="1"/>
        <brk id="225" max="16383" man="1"/>
        <brk id="226" max="16383" man="1"/>
        <brk id="239" max="16383" man="1"/>
        <brk id="240" max="16383" man="1"/>
        <brk id="243" max="16383" man="1"/>
      </rowBreaks>
      <pageMargins left="0.27559055118110237" right="0.15748031496062992" top="0.31496062992125984" bottom="0.39370078740157483" header="0.15748031496062992" footer="0.19685039370078741"/>
      <pageSetup paperSize="9" scale="84" fitToHeight="13" orientation="landscape" blackAndWhite="1" horizontalDpi="4294967292" verticalDpi="4294967292" r:id="rId24"/>
      <headerFooter alignWithMargins="0">
        <oddFooter>&amp;R&amp;"Arial Narrow,обычный"&amp;8Лист &amp;P из &amp;N</oddFooter>
      </headerFooter>
    </customSheetView>
    <customSheetView guid="{D467516B-79C5-4C0A-A5E2-1E73FB77BFFC}" showPageBreaks="1" fitToPage="1" showRuler="0">
      <pane xSplit="2" ySplit="4" topLeftCell="C89" activePane="bottomRight" state="frozenSplit"/>
      <selection pane="bottomRight" activeCell="D107" sqref="D107"/>
      <rowBreaks count="74" manualBreakCount="74">
        <brk id="13" max="13" man="1"/>
        <brk id="14" max="16383" man="1"/>
        <brk id="16" max="16383" man="1"/>
        <brk id="18" max="16383" man="1"/>
        <brk id="22" max="16383" man="1"/>
        <brk id="23" max="13" man="1"/>
        <brk id="24" max="16383" man="1"/>
        <brk id="25" max="16383" man="1"/>
        <brk id="26" max="16383" man="1"/>
        <brk id="27" max="16383" man="1"/>
        <brk id="28" max="16383" man="1"/>
        <brk id="29" max="16383" man="1"/>
        <brk id="30" max="16383" man="1"/>
        <brk id="31" max="16383" man="1"/>
        <brk id="32" max="16383" man="1"/>
        <brk id="33" max="16383" man="1"/>
        <brk id="35" max="16383" man="1"/>
        <brk id="36" max="16383" man="1"/>
        <brk id="37" max="16383" man="1"/>
        <brk id="38" max="16383" man="1"/>
        <brk id="39" max="13" man="1"/>
        <brk id="40" max="16383" man="1"/>
        <brk id="42" max="16383" man="1"/>
        <brk id="43" max="16383" man="1"/>
        <brk id="44" max="16383" man="1"/>
        <brk id="45" max="16383" man="1"/>
        <brk id="46" max="16383" man="1"/>
        <brk id="47" max="16383" man="1"/>
        <brk id="48" max="16383" man="1"/>
        <brk id="49" max="16383" man="1"/>
        <brk id="50" max="16383" man="1"/>
        <brk id="51" max="13" man="1"/>
        <brk id="52" max="16383" man="1"/>
        <brk id="56" max="13" man="1"/>
        <brk id="58" max="10" man="1"/>
        <brk id="59" max="16383" man="1"/>
        <brk id="62" max="16383" man="1"/>
        <brk id="73" max="13" man="1"/>
        <brk id="74" max="13" man="1"/>
        <brk id="76" max="13" man="1"/>
        <brk id="80" max="13" man="1"/>
        <brk id="81" max="16383" man="1"/>
        <brk id="85" max="16383" man="1"/>
        <brk id="86" max="16383" man="1"/>
        <brk id="87" max="16383" man="1"/>
        <brk id="88" max="13" man="1"/>
        <brk id="91" max="16383" man="1"/>
        <brk id="92" max="13" man="1"/>
        <brk id="94" max="13" man="1"/>
        <brk id="95" max="16383" man="1"/>
        <brk id="96" max="16383" man="1"/>
        <brk id="97" max="16383" man="1"/>
        <brk id="98" max="16383" man="1"/>
        <brk id="100" max="16383" man="1"/>
        <brk id="101" max="13" man="1"/>
        <brk id="107" max="10" man="1"/>
        <brk id="108" max="16383" man="1"/>
        <brk id="109" max="13" man="1"/>
        <brk id="110" max="16383" man="1"/>
        <brk id="112" max="13" man="1"/>
        <brk id="114" max="16383" man="1"/>
        <brk id="119" max="16383" man="1"/>
        <brk id="120" max="16383" man="1"/>
        <brk id="122" max="16383" man="1"/>
        <brk id="124" max="16383" man="1"/>
        <brk id="134" max="10" man="1"/>
        <brk id="135" max="16383" man="1"/>
        <brk id="136" max="16383" man="1"/>
        <brk id="138" max="10" man="1"/>
        <brk id="142" max="16383" man="1"/>
        <brk id="148" max="16383" man="1"/>
        <brk id="165" max="16383" man="1"/>
        <brk id="166" max="16383" man="1"/>
        <brk id="179" max="16383" man="1"/>
      </rowBreaks>
      <pageMargins left="0.27559055118110237" right="0.19685039370078741" top="0.33" bottom="0.4" header="0.15748031496062992" footer="0.19685039370078741"/>
      <pageSetup paperSize="9" scale="92" fitToHeight="13" orientation="landscape" blackAndWhite="1" horizontalDpi="4294967292" verticalDpi="4294967292" r:id="rId25"/>
      <headerFooter alignWithMargins="0">
        <oddFooter>&amp;R&amp;"Arial Narrow,обычный"&amp;8Лист &amp;P из &amp;N</oddFooter>
      </headerFooter>
    </customSheetView>
    <customSheetView guid="{6B5A71DB-8104-43F2-BE21-9362D50D2638}" fitToPage="1" printArea="1" hiddenRows="1" view="pageBreakPreview" showRuler="0">
      <pane ySplit="5" topLeftCell="A133" activePane="bottomLeft" state="frozenSplit"/>
      <selection pane="bottomLeft" activeCell="D57" sqref="D57"/>
      <rowBreaks count="60" manualBreakCount="60">
        <brk id="13" max="16383" man="1"/>
        <brk id="18" max="12" man="1"/>
        <brk id="21" max="12" man="1"/>
        <brk id="23" max="12" man="1"/>
        <brk id="26" max="12" man="1"/>
        <brk id="28" max="16383" man="1"/>
        <brk id="42" max="12" man="1"/>
        <brk id="43" max="12" man="1"/>
        <brk id="44" max="12" man="1"/>
        <brk id="45" max="12" man="1"/>
        <brk id="46" max="12" man="1"/>
        <brk id="47" max="12" man="1"/>
        <brk id="51" max="12" man="1"/>
        <brk id="63" max="12" man="1"/>
        <brk id="64" max="12" man="1"/>
        <brk id="67" max="12" man="1"/>
        <brk id="76" max="16383" man="1"/>
        <brk id="80" max="12" man="1"/>
        <brk id="81" max="16383" man="1"/>
        <brk id="84" max="12" man="1"/>
        <brk id="92" max="12" man="1"/>
        <brk id="129" max="12" man="1"/>
        <brk id="137" max="12" man="1"/>
        <brk id="138" max="12" man="1"/>
        <brk id="140" max="16383" man="1"/>
        <brk id="143" max="12" man="1"/>
        <brk id="144" max="12" man="1"/>
        <brk id="147" max="16383" man="1"/>
        <brk id="148" max="16383" man="1"/>
        <brk id="151" max="13" man="1"/>
        <brk id="152" max="16383" man="1"/>
        <brk id="153" max="13" man="1"/>
        <brk id="155" max="13" man="1"/>
        <brk id="158" max="13" man="1"/>
        <brk id="159" max="13" man="1"/>
        <brk id="161" max="13" man="1"/>
        <brk id="162" max="13" man="1"/>
        <brk id="169" max="13" man="1"/>
        <brk id="175" max="13" man="1"/>
        <brk id="176" max="13" man="1"/>
        <brk id="177" max="13" man="1"/>
        <brk id="180" max="13" man="1"/>
        <brk id="181" max="16383" man="1"/>
        <brk id="184" max="13" man="1"/>
        <brk id="186" max="16383" man="1"/>
        <brk id="188" max="16383" man="1"/>
        <brk id="189" max="13" man="1"/>
        <brk id="190" max="13" man="1"/>
        <brk id="191" max="13" man="1"/>
        <brk id="197" max="13" man="1"/>
        <brk id="199" max="13" man="1"/>
        <brk id="204" max="13" man="1"/>
        <brk id="206" max="13" man="1"/>
        <brk id="209" max="13" man="1"/>
        <brk id="211" max="13" man="1"/>
        <brk id="219" max="13" man="1"/>
        <brk id="220" max="16383" man="1"/>
        <brk id="228" max="13" man="1"/>
        <brk id="232" max="13" man="1"/>
        <brk id="240" max="13" man="1"/>
      </rowBreaks>
      <pageMargins left="0.27559055118110237" right="0.19685039370078741" top="0.31496062992125984" bottom="0.19685039370078741" header="0.15748031496062992" footer="0.19685039370078741"/>
      <pageSetup paperSize="9" scale="87" fitToHeight="14" orientation="landscape" blackAndWhite="1" horizontalDpi="4294967292" verticalDpi="4294967292" r:id="rId26"/>
      <headerFooter alignWithMargins="0">
        <oddFooter>&amp;R&amp;"Arial Narrow,обычный"&amp;8Лист &amp;P из &amp;N</oddFooter>
      </headerFooter>
    </customSheetView>
    <customSheetView guid="{08EF82CC-B73D-4976-854E-2FADDE1EDAB4}" scale="110" fitToPage="1" showRuler="0">
      <pane ySplit="5" topLeftCell="A108" activePane="bottomLeft" state="frozenSplit"/>
      <selection pane="bottomLeft" activeCell="G116" sqref="G116"/>
      <rowBreaks count="66" manualBreakCount="66">
        <brk id="13" max="16383" man="1"/>
        <brk id="18" max="12" man="1"/>
        <brk id="21" max="12" man="1"/>
        <brk id="23" max="12" man="1"/>
        <brk id="28" max="12" man="1"/>
        <brk id="34" max="16383" man="1"/>
        <brk id="43" max="12" man="1"/>
        <brk id="44" max="12" man="1"/>
        <brk id="45" max="12" man="1"/>
        <brk id="46" max="12" man="1"/>
        <brk id="47" max="16383" man="1"/>
        <brk id="48" max="12" man="1"/>
        <brk id="49" max="12" man="1"/>
        <brk id="51" max="12" man="1"/>
        <brk id="54" max="12" man="1"/>
        <brk id="55" max="12" man="1"/>
        <brk id="59" max="12" man="1"/>
        <brk id="75" max="12" man="1"/>
        <brk id="76" max="12" man="1"/>
        <brk id="77" max="12" man="1"/>
        <brk id="80" max="12" man="1"/>
        <brk id="89" max="16383" man="1"/>
        <brk id="97" max="12" man="1"/>
        <brk id="98" max="16383" man="1"/>
        <brk id="101" max="12" man="1"/>
        <brk id="107" max="12" man="1"/>
        <brk id="108" max="12" man="1"/>
        <brk id="168" max="12" man="1"/>
        <brk id="176" max="12" man="1"/>
        <brk id="177" max="12" man="1"/>
        <brk id="178" max="16383" man="1"/>
        <brk id="180" max="12" man="1"/>
        <brk id="181" max="12" man="1"/>
        <brk id="184" max="16383" man="1"/>
        <brk id="185" max="16383" man="1"/>
        <brk id="188" max="13" man="1"/>
        <brk id="189" max="16383" man="1"/>
        <brk id="190" max="13" man="1"/>
        <brk id="192" max="13" man="1"/>
        <brk id="195" max="13" man="1"/>
        <brk id="196" max="13" man="1"/>
        <brk id="198" max="13" man="1"/>
        <brk id="199" max="13" man="1"/>
        <brk id="206" max="13" man="1"/>
        <brk id="212" max="13" man="1"/>
        <brk id="213" max="13" man="1"/>
        <brk id="214" max="13" man="1"/>
        <brk id="217" max="13" man="1"/>
        <brk id="218" max="16383" man="1"/>
        <brk id="221" max="13" man="1"/>
        <brk id="223" max="16383" man="1"/>
        <brk id="225" max="16383" man="1"/>
        <brk id="226" max="13" man="1"/>
        <brk id="227" max="13" man="1"/>
        <brk id="228" max="13" man="1"/>
        <brk id="234" max="13" man="1"/>
        <brk id="236" max="13" man="1"/>
        <brk id="241" max="13" man="1"/>
        <brk id="243" max="13" man="1"/>
        <brk id="246" max="13" man="1"/>
        <brk id="248" max="13" man="1"/>
        <brk id="256" max="13" man="1"/>
        <brk id="257" max="16383" man="1"/>
        <brk id="265" max="13" man="1"/>
        <brk id="269" max="13" man="1"/>
        <brk id="277" max="13" man="1"/>
      </rowBreaks>
      <pageMargins left="0.27559055118110237" right="0.19685039370078741" top="0.31496062992125984" bottom="0.39370078740157483" header="0.15748031496062992" footer="0.19685039370078741"/>
      <pageSetup paperSize="9" scale="91" fitToHeight="20" orientation="landscape" blackAndWhite="1" horizontalDpi="4294967292" verticalDpi="4294967292" r:id="rId27"/>
      <headerFooter alignWithMargins="0">
        <oddFooter>&amp;R&amp;"Arial Narrow,обычный"&amp;8Лист &amp;P из &amp;N</oddFooter>
      </headerFooter>
    </customSheetView>
    <customSheetView guid="{0BD4437E-22A9-4FBD-A5E2-5BE85718F571}" scale="110" fitToPage="1" printArea="1" showRuler="0">
      <pane ySplit="5" topLeftCell="A54" activePane="bottomLeft" state="frozenSplit"/>
      <selection pane="bottomLeft" activeCell="E4" sqref="E4"/>
      <rowBreaks count="66" manualBreakCount="66">
        <brk id="13" max="16383" man="1"/>
        <brk id="18" max="12" man="1"/>
        <brk id="21" max="12" man="1"/>
        <brk id="23" max="12" man="1"/>
        <brk id="28" max="12" man="1"/>
        <brk id="34" max="16383" man="1"/>
        <brk id="43" max="12" man="1"/>
        <brk id="44" max="12" man="1"/>
        <brk id="45" max="12" man="1"/>
        <brk id="46" max="12" man="1"/>
        <brk id="47" max="16383" man="1"/>
        <brk id="48" max="12" man="1"/>
        <brk id="49" max="12" man="1"/>
        <brk id="51" max="12" man="1"/>
        <brk id="54" max="12" man="1"/>
        <brk id="55" max="12" man="1"/>
        <brk id="59" max="12" man="1"/>
        <brk id="75" max="12" man="1"/>
        <brk id="76" max="12" man="1"/>
        <brk id="77" max="12" man="1"/>
        <brk id="80" max="12" man="1"/>
        <brk id="89" max="16383" man="1"/>
        <brk id="97" max="12" man="1"/>
        <brk id="98" max="16383" man="1"/>
        <brk id="101" max="12" man="1"/>
        <brk id="107" max="12" man="1"/>
        <brk id="108" max="12" man="1"/>
        <brk id="168" max="12" man="1"/>
        <brk id="176" max="12" man="1"/>
        <brk id="177" max="12" man="1"/>
        <brk id="178" max="16383" man="1"/>
        <brk id="180" max="12" man="1"/>
        <brk id="181" max="12" man="1"/>
        <brk id="184" max="16383" man="1"/>
        <brk id="185" max="16383" man="1"/>
        <brk id="188" max="13" man="1"/>
        <brk id="189" max="16383" man="1"/>
        <brk id="190" max="13" man="1"/>
        <brk id="192" max="13" man="1"/>
        <brk id="195" max="13" man="1"/>
        <brk id="196" max="13" man="1"/>
        <brk id="198" max="13" man="1"/>
        <brk id="199" max="13" man="1"/>
        <brk id="206" max="13" man="1"/>
        <brk id="212" max="13" man="1"/>
        <brk id="213" max="13" man="1"/>
        <brk id="214" max="13" man="1"/>
        <brk id="217" max="13" man="1"/>
        <brk id="218" max="16383" man="1"/>
        <brk id="221" max="13" man="1"/>
        <brk id="223" max="16383" man="1"/>
        <brk id="225" max="16383" man="1"/>
        <brk id="226" max="13" man="1"/>
        <brk id="227" max="13" man="1"/>
        <brk id="228" max="13" man="1"/>
        <brk id="234" max="13" man="1"/>
        <brk id="236" max="13" man="1"/>
        <brk id="241" max="13" man="1"/>
        <brk id="243" max="13" man="1"/>
        <brk id="246" max="13" man="1"/>
        <brk id="248" max="13" man="1"/>
        <brk id="256" max="13" man="1"/>
        <brk id="257" max="16383" man="1"/>
        <brk id="265" max="13" man="1"/>
        <brk id="269" max="13" man="1"/>
        <brk id="277" max="13" man="1"/>
      </rowBreaks>
      <pageMargins left="0.27559055118110237" right="0.19685039370078741" top="0.31496062992125984" bottom="0.39370078740157483" header="0.15748031496062992" footer="0.19685039370078741"/>
      <pageSetup paperSize="9" scale="91" fitToHeight="20" orientation="landscape" blackAndWhite="1" horizontalDpi="4294967292" verticalDpi="4294967292" r:id="rId28"/>
      <headerFooter alignWithMargins="0">
        <oddFooter>&amp;R&amp;"Arial Narrow,обычный"&amp;8Лист &amp;P из &amp;N</oddFooter>
      </headerFooter>
    </customSheetView>
  </customSheetViews>
  <mergeCells count="11">
    <mergeCell ref="H172:H173"/>
    <mergeCell ref="J172:J173"/>
    <mergeCell ref="K172:K173"/>
    <mergeCell ref="H1:L1"/>
    <mergeCell ref="L172:L173"/>
    <mergeCell ref="A2:K2"/>
    <mergeCell ref="C172:C173"/>
    <mergeCell ref="D172:D173"/>
    <mergeCell ref="E172:E173"/>
    <mergeCell ref="G172:G173"/>
    <mergeCell ref="F172:F173"/>
  </mergeCells>
  <phoneticPr fontId="0" type="noConversion"/>
  <pageMargins left="0.27559055118110237" right="0.19685039370078741" top="0.24" bottom="0.24" header="0.15748031496062992" footer="0.17"/>
  <pageSetup paperSize="9" scale="88" fitToHeight="20" orientation="landscape" blackAndWhite="1" horizontalDpi="4294967292" verticalDpi="4294967292" r:id="rId29"/>
  <headerFooter alignWithMargins="0">
    <oddFooter>&amp;R&amp;"Arial Narrow,обычный"&amp;8Лист &amp;P из &amp;N</oddFooter>
  </headerFooter>
  <rowBreaks count="64" manualBreakCount="64">
    <brk id="19" max="11" man="1"/>
    <brk id="22" max="11" man="1"/>
    <brk id="28" max="11" man="1"/>
    <brk id="35" max="16383" man="1"/>
    <brk id="45" max="11" man="1"/>
    <brk id="46" max="11" man="1"/>
    <brk id="47" max="11" man="1"/>
    <brk id="48" max="11" man="1"/>
    <brk id="49" max="16383" man="1"/>
    <brk id="50" max="11" man="1"/>
    <brk id="51" max="11" man="1"/>
    <brk id="53" max="11" man="1"/>
    <brk id="56" max="11" man="1"/>
    <brk id="57" max="11" man="1"/>
    <brk id="61" max="11" man="1"/>
    <brk id="78" max="11" man="1"/>
    <brk id="79" max="11" man="1"/>
    <brk id="80" max="11" man="1"/>
    <brk id="83" max="11" man="1"/>
    <brk id="93" max="16383" man="1"/>
    <brk id="110" max="11" man="1"/>
    <brk id="111" max="16383" man="1"/>
    <brk id="114" max="11" man="1"/>
    <brk id="122" max="11" man="1"/>
    <brk id="123" max="11" man="1"/>
    <brk id="200" max="12" man="1"/>
    <brk id="208" max="12" man="1"/>
    <brk id="209" max="12" man="1"/>
    <brk id="210" max="16383" man="1"/>
    <brk id="212" max="12" man="1"/>
    <brk id="213" max="12" man="1"/>
    <brk id="216" max="16383" man="1"/>
    <brk id="217" max="16383" man="1"/>
    <brk id="220" max="13" man="1"/>
    <brk id="221" max="16383" man="1"/>
    <brk id="222" max="13" man="1"/>
    <brk id="224" max="13" man="1"/>
    <brk id="227" max="13" man="1"/>
    <brk id="228" max="13" man="1"/>
    <brk id="230" max="13" man="1"/>
    <brk id="231" max="13" man="1"/>
    <brk id="238" max="13" man="1"/>
    <brk id="244" max="13" man="1"/>
    <brk id="245" max="13" man="1"/>
    <brk id="246" max="13" man="1"/>
    <brk id="249" max="13" man="1"/>
    <brk id="250" max="16383" man="1"/>
    <brk id="253" max="13" man="1"/>
    <brk id="255" max="16383" man="1"/>
    <brk id="257" max="16383" man="1"/>
    <brk id="258" max="13" man="1"/>
    <brk id="259" max="13" man="1"/>
    <brk id="260" max="13" man="1"/>
    <brk id="266" max="13" man="1"/>
    <brk id="268" max="13" man="1"/>
    <brk id="273" max="13" man="1"/>
    <brk id="275" max="13" man="1"/>
    <brk id="278" max="13" man="1"/>
    <brk id="280" max="13" man="1"/>
    <brk id="288" max="13" man="1"/>
    <brk id="289" max="16383" man="1"/>
    <brk id="297" max="13" man="1"/>
    <brk id="301" max="13" man="1"/>
    <brk id="309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Анализ бюджета</vt:lpstr>
      <vt:lpstr>Всего_доходов_2003</vt:lpstr>
      <vt:lpstr>Всего_расходов_2003</vt:lpstr>
      <vt:lpstr>'Анализ бюджета'!Заголовки_для_печати</vt:lpstr>
      <vt:lpstr>'Анализ бюджета'!Область_печати</vt:lpstr>
    </vt:vector>
  </TitlesOfParts>
  <Company>Комитет финансов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Бюджетный отдел</dc:creator>
  <cp:lastModifiedBy>stepanchenkoyv</cp:lastModifiedBy>
  <cp:lastPrinted>2015-04-10T13:45:30Z</cp:lastPrinted>
  <dcterms:created xsi:type="dcterms:W3CDTF">1998-04-06T06:06:47Z</dcterms:created>
  <dcterms:modified xsi:type="dcterms:W3CDTF">2015-04-17T13:34:30Z</dcterms:modified>
</cp:coreProperties>
</file>