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2120" windowHeight="9120" activeTab="0"/>
  </bookViews>
  <sheets>
    <sheet name="Анализ бюджета" sheetId="1" r:id="rId1"/>
  </sheets>
  <definedNames>
    <definedName name="Z_10971261_6A6B_11D7_802E_0050224027E0_.wvu.PrintArea" localSheetId="0" hidden="1">'Анализ бюджета'!$A$1:$K$117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бюджета'!$A$1:$K$118</definedName>
    <definedName name="Z_4F278C51_CC0C_4908_B19B_FD853FE30C23_.wvu.PrintArea" localSheetId="0" hidden="1">'Анализ бюджета'!$A$1:$K$117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бюджета'!$20:$20,'Анализ бюджета'!$22:$23,'Анализ бюджета'!#REF!,'Анализ бюджета'!#REF!,'Анализ бюджета'!#REF!,'Анализ бюджета'!#REF!,'Анализ бюджета'!#REF!,'Анализ бюджета'!$33:$33,'Анализ бюджета'!#REF!,'Анализ бюджета'!#REF!,'Анализ бюджета'!#REF!,'Анализ бюджета'!$41:$41,'Анализ бюджета'!$44:$44,'Анализ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735893B7_5E6F_4E87_8F79_7422E435EC59_.wvu.PrintArea" localSheetId="0" hidden="1">'Анализ бюджета'!$A$1:$K$120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бюджета'!$38:$40</definedName>
    <definedName name="Z_8F58F720_5478_11D7_8E43_00002120D636_.wvu.PrintArea" localSheetId="0" hidden="1">'Анализ бюджета'!$A$2:$K$46</definedName>
    <definedName name="Z_8F58F720_5478_11D7_8E43_00002120D636_.wvu.PrintTitles" localSheetId="0" hidden="1">'Анализ бюджета'!$4:$4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бюджета'!$A$1:$K$120</definedName>
    <definedName name="Z_97B5DCE1_CCA4_11D7_B6CC_0007E980B7D4_.wvu.Rows" localSheetId="0" hidden="1">'Анализ бюджета'!#REF!,'Анализ бюджета'!$38:$40</definedName>
    <definedName name="Z_A91D99C2_8122_48C0_91AB_172E51C62B1D_.wvu.PrintArea" localSheetId="0" hidden="1">'Анализ бюджета'!$A$1:$K$117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бюджета'!$A$1:$K$117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бюджета'!$10:$10,'Анализ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бюджета'!$37:$37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E64E5F61_FD5E_11DA_AA5B_0004761D6C8E_.wvu.PrintArea" localSheetId="0" hidden="1">'Анализ бюджета'!$A$1:$K$117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бюджета'!$10:$10,'Анализ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бюджета'!$37:$37,'Анализ бюджета'!#REF!</definedName>
    <definedName name="Всего_доходов_2002">'Анализ бюджета'!#REF!</definedName>
    <definedName name="Всего_доходов_2003">'Анализ бюджета'!$F$45</definedName>
    <definedName name="Всего_расходов_2002">'Анализ бюджета'!#REF!</definedName>
    <definedName name="Всего_расходов_2003">'Анализ бюджета'!$F$99</definedName>
    <definedName name="_xlnm.Print_Area" localSheetId="0">'Анализ бюджета'!$A$1:$K$118</definedName>
  </definedNames>
  <calcPr fullCalcOnLoad="1"/>
</workbook>
</file>

<file path=xl/sharedStrings.xml><?xml version="1.0" encoding="utf-8"?>
<sst xmlns="http://schemas.openxmlformats.org/spreadsheetml/2006/main" count="192" uniqueCount="154">
  <si>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</si>
  <si>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</si>
  <si>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</si>
  <si>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</si>
  <si>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</si>
  <si>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</si>
  <si>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Невыясненные поступления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</si>
  <si>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</si>
  <si>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</si>
  <si>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</si>
  <si>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</si>
  <si>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>из них: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</si>
  <si>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</si>
  <si>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</si>
  <si>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</si>
  <si>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</si>
  <si>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</si>
  <si>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</si>
  <si>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</si>
  <si>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</si>
  <si>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</si>
  <si>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</si>
  <si>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</si>
  <si>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</si>
  <si>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</si>
  <si>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</si>
  <si>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</si>
  <si>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-заработная плата (код 211)</t>
  </si>
  <si>
    <t>-коммунальные услуги (код 223)</t>
  </si>
  <si>
    <t>-увеличение стоимости основных средств (код 310)</t>
  </si>
  <si>
    <t>0112</t>
  </si>
  <si>
    <t>Резервные фонды</t>
  </si>
  <si>
    <t>Другие общегосударственные расходы</t>
  </si>
  <si>
    <t>0400</t>
  </si>
  <si>
    <t>ОБЩЕГОСУДАРСТВЕННЫЕ ВОПРОСЫ</t>
  </si>
  <si>
    <t>НАЦИОНАЛЬНАЯ ЭКОНОМИКА</t>
  </si>
  <si>
    <t>-начисления на оплату труда (код 213)</t>
  </si>
  <si>
    <t>в том числе: объекты строительства</t>
  </si>
  <si>
    <t>0502</t>
  </si>
  <si>
    <t>Коммунальное хозяйство</t>
  </si>
  <si>
    <t>в том числе:</t>
  </si>
  <si>
    <t>000 1 00 00000 00 0000 000</t>
  </si>
  <si>
    <t>ДОХОДЫ</t>
  </si>
  <si>
    <t>000 1 01 00000 00 0000 000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</si>
  <si>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</si>
  <si>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</si>
  <si>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182 1 01 02000 01 0000 110</t>
  </si>
  <si>
    <t>182 1 01 02020 01 0000 110</t>
  </si>
  <si>
    <t>182 1 01 02021 01 0000 110</t>
  </si>
  <si>
    <t>182 1 01 02030 01 0000 110</t>
  </si>
  <si>
    <t>182 1 01 02040 01 0000 110</t>
  </si>
  <si>
    <t>182 1 05 03000 01 0000 110</t>
  </si>
  <si>
    <t>182 1 06 00000 00 0000 000</t>
  </si>
  <si>
    <t>182 1 01 02022 01 0000 110</t>
  </si>
  <si>
    <t>182 1 05 00000 00 0000 000</t>
  </si>
  <si>
    <t>- расходы на благоустройство (код 241)</t>
  </si>
  <si>
    <t>182 1 01 02010 01 0000 110</t>
  </si>
  <si>
    <t>- субсидии по прочим коммунальным услугам ( код 241)</t>
  </si>
  <si>
    <t>182 1 06 01030 10 0000 110</t>
  </si>
  <si>
    <t>182 1 06 06000 00 0000 110</t>
  </si>
  <si>
    <t>Налог на имущество физических лиц</t>
  </si>
  <si>
    <t>182 1 06 01000 00 0000 110</t>
  </si>
  <si>
    <t>182 1 06 06013 10 0000 110</t>
  </si>
  <si>
    <t>182 1 06 06023 10 0000 110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</si>
  <si>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</si>
  <si>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</si>
  <si>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</si>
  <si>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</si>
  <si>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000 1 14 00000 00 0000 000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</si>
  <si>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</si>
  <si>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</si>
  <si>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Процент 
исполнения плана 
1 квартала</t>
  </si>
  <si>
    <t>000 1 11 00000 00 0000 000</t>
  </si>
  <si>
    <t>000 1 11 05000 00 0000 120</t>
  </si>
  <si>
    <t>000 1 11 05010 00 0000 120</t>
  </si>
  <si>
    <t>000 1 11 05030 00 0000 120</t>
  </si>
  <si>
    <t>000 1 17 01000 00 0000 180</t>
  </si>
  <si>
    <t>000 2 00 00000 00 0000 000</t>
  </si>
  <si>
    <t>000 2 02 01000 00 0000 151</t>
  </si>
  <si>
    <t>182 1 01 02011 01 0000 110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</si>
  <si>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</si>
  <si>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134 1 11 05010 10 0000 120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</si>
  <si>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</si>
  <si>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</si>
  <si>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>134 1 14 06014 10 0000 420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</si>
  <si>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</si>
  <si>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000 01 05 00 00 00 0000 000</t>
  </si>
  <si>
    <t>ИЗМЕНЕНИЕ ОСТАТКОВ СРЕДСТВ НА СЧЕТАХ ПО УЧЕТУ СРЕДСТВ БЮДЖЕТА</t>
  </si>
  <si>
    <t>0114</t>
  </si>
  <si>
    <t>0503</t>
  </si>
  <si>
    <t>Благоустройство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</si>
  <si>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</si>
  <si>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</si>
  <si>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</si>
  <si>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</si>
  <si>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</si>
  <si>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План 
1 квартала
2009 года</t>
  </si>
  <si>
    <t>Отклонение 
от плана 
1 квартала
2009 года</t>
  </si>
  <si>
    <t>Уд. вес
в 2009г.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</si>
  <si>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</si>
  <si>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автономных учреждений)</t>
  </si>
  <si>
    <t>- расходы на благоустройство (код 226)</t>
  </si>
  <si>
    <t>Управление финансов администрации МО г. Энгельс</t>
  </si>
  <si>
    <t>0707</t>
  </si>
  <si>
    <t>0908</t>
  </si>
  <si>
    <t>0102</t>
  </si>
  <si>
    <t>0103</t>
  </si>
  <si>
    <t>0104</t>
  </si>
  <si>
    <t>0408</t>
  </si>
  <si>
    <t>- субсидии на приобретение подвижного состава</t>
  </si>
  <si>
    <t>- субсидии на возмещение недополученных доходов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</si>
  <si>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</si>
  <si>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 от  использования  имущества, находящегося  в   собственности  поселений  (за исключением  имущества  муниципальных  автономных учреждений,  а  также   имущества   муниципальных унитарных предприятий, в том числе казенных)</t>
  </si>
  <si>
    <t xml:space="preserve">Первоначальный план 
</t>
  </si>
  <si>
    <t>000 1 11 05025 10 0000 120</t>
  </si>
  <si>
    <t>Доходы, получаемые в виде арендной платы, а также средства от продажи права на заключение договоров аренды  за  земли,  находящиеся  в  собственности поселений (за  исключением  земельных участков муниципальных автономных  учреждений)</t>
  </si>
  <si>
    <t xml:space="preserve">Прочие неналоговые доходы бюджетов поселений               </t>
  </si>
  <si>
    <t>Невыясненные поступления, зачисляемые в бюджеты поселений</t>
  </si>
  <si>
    <t>000 1 17 01050 10 0000 180</t>
  </si>
  <si>
    <t>104 2 02 01001 10 0002 151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</si>
  <si>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</si>
  <si>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104 1 11 05035 10 0000 120</t>
  </si>
  <si>
    <t>104 1 11 09045 10 0000 120</t>
  </si>
  <si>
    <t>Физическая культура и спорт</t>
  </si>
  <si>
    <t>-увеличение стоимости основных средств (код 223)</t>
  </si>
  <si>
    <t>104 1 17 05050 10 0000 180</t>
  </si>
  <si>
    <t>000 01 05 02 01 10 0000 510</t>
  </si>
  <si>
    <t>000 01 05 02 01 10 0000 610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</si>
  <si>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</si>
  <si>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</si>
  <si>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</si>
  <si>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</si>
  <si>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 xml:space="preserve">в том числе: объекты строительства 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</si>
  <si>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</si>
  <si>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</si>
  <si>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</si>
  <si>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</si>
  <si>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Всего расходов</t>
  </si>
  <si>
    <t>0106</t>
  </si>
  <si>
    <t>0501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</si>
  <si>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</si>
  <si>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Жжилищное хозяйство</t>
  </si>
  <si>
    <t>- капитальный ремонт жилого фонда ( за счет средств поступающих за наем муниципальных жилых помещений)      ( код 225)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</si>
  <si>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</si>
  <si>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</si>
  <si>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</si>
  <si>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</si>
  <si>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- ремонт дорог ( код 225)</t>
  </si>
  <si>
    <t>-проведение экспертизы земельного участка под строительство транспортной развязки</t>
  </si>
  <si>
    <t>- содержание автомобильных дорог (225)</t>
  </si>
  <si>
    <t>Уточненный план 
на 01.04.09г.</t>
  </si>
  <si>
    <t>Фактическое
исполнение
на 01.04.09г</t>
  </si>
  <si>
    <t xml:space="preserve">                  </t>
  </si>
  <si>
    <t>Исполнение  бюджета муниципального образования город Энгельс за I квартал 2009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</si>
</sst>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\+#,##0.0;\-#,##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#,##0.000"/>
    <numFmt numFmtId="189" formatCode="#,##0.00;[Red]\-#,##0.00;0.00"/>
    <numFmt numFmtId="190" formatCode="#,##0.00_ ;[Red]\-#,##0.00\ "/>
    <numFmt numFmtId="191" formatCode="000000"/>
    <numFmt numFmtId="192" formatCode="_-* #,##0.000&quot;р.&quot;_-;\-* #,##0.000&quot;р.&quot;_-;_-* &quot;-&quot;??&quot;р.&quot;_-;_-@_-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 val="single"/>
      <sz val="9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justify" vertical="center"/>
    </xf>
    <xf numFmtId="0" fontId="4" fillId="33" borderId="10" xfId="0" applyNumberFormat="1" applyFont="1" applyFill="1" applyBorder="1" applyAlignment="1">
      <alignment horizontal="justify" vertical="center"/>
    </xf>
    <xf numFmtId="177" fontId="4" fillId="33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justify" vertical="center" wrapText="1"/>
    </xf>
    <xf numFmtId="178" fontId="5" fillId="33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3" fontId="4" fillId="33" borderId="1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justify" wrapText="1"/>
    </xf>
    <xf numFmtId="177" fontId="7" fillId="33" borderId="10" xfId="0" applyNumberFormat="1" applyFont="1" applyFill="1" applyBorder="1" applyAlignment="1" applyProtection="1">
      <alignment horizontal="right" vertical="center"/>
      <protection/>
    </xf>
    <xf numFmtId="173" fontId="4" fillId="33" borderId="10" xfId="58" applyNumberFormat="1" applyFont="1" applyFill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right" vertical="center"/>
    </xf>
    <xf numFmtId="173" fontId="5" fillId="33" borderId="10" xfId="58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177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>
      <alignment horizontal="left" vertical="justify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73" fontId="4" fillId="33" borderId="10" xfId="58" applyNumberFormat="1" applyFont="1" applyFill="1" applyBorder="1" applyAlignment="1">
      <alignment horizontal="right" vertical="center"/>
    </xf>
    <xf numFmtId="189" fontId="5" fillId="34" borderId="10" xfId="53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8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 shrinkToFit="1"/>
    </xf>
    <xf numFmtId="177" fontId="5" fillId="0" borderId="10" xfId="0" applyNumberFormat="1" applyFont="1" applyFill="1" applyBorder="1" applyAlignment="1">
      <alignment horizontal="right" vertical="center" wrapText="1"/>
    </xf>
    <xf numFmtId="178" fontId="4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left" vertical="justify" wrapText="1"/>
    </xf>
    <xf numFmtId="178" fontId="15" fillId="0" borderId="0" xfId="0" applyNumberFormat="1" applyFont="1" applyFill="1" applyBorder="1" applyAlignment="1">
      <alignment horizontal="left" vertical="justify" wrapText="1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73" fontId="5" fillId="33" borderId="10" xfId="58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 applyProtection="1">
      <alignment horizontal="justify" vertical="center" wrapText="1"/>
      <protection/>
    </xf>
    <xf numFmtId="177" fontId="7" fillId="33" borderId="10" xfId="0" applyNumberFormat="1" applyFont="1" applyFill="1" applyBorder="1" applyAlignment="1" applyProtection="1">
      <alignment horizontal="right" vertical="center"/>
      <protection/>
    </xf>
    <xf numFmtId="177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justify" vertical="center"/>
    </xf>
    <xf numFmtId="177" fontId="4" fillId="33" borderId="1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justify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177" fontId="4" fillId="33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3" fontId="7" fillId="33" borderId="10" xfId="0" applyNumberFormat="1" applyFont="1" applyFill="1" applyBorder="1" applyAlignment="1" applyProtection="1">
      <alignment horizontal="right" vertical="center"/>
      <protection/>
    </xf>
    <xf numFmtId="173" fontId="7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center"/>
    </xf>
    <xf numFmtId="173" fontId="6" fillId="33" borderId="10" xfId="58" applyNumberFormat="1" applyFont="1" applyFill="1" applyBorder="1" applyAlignment="1">
      <alignment horizontal="right" vertical="center"/>
    </xf>
    <xf numFmtId="178" fontId="7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0" xfId="0" applyNumberFormat="1" applyFont="1" applyFill="1" applyBorder="1" applyAlignment="1">
      <alignment horizontal="right" vertical="center"/>
    </xf>
    <xf numFmtId="178" fontId="7" fillId="33" borderId="10" xfId="0" applyNumberFormat="1" applyFont="1" applyFill="1" applyBorder="1" applyAlignment="1">
      <alignment horizontal="right" vertical="center"/>
    </xf>
    <xf numFmtId="178" fontId="6" fillId="33" borderId="10" xfId="58" applyNumberFormat="1" applyFont="1" applyFill="1" applyBorder="1" applyAlignment="1">
      <alignment horizontal="right" vertical="center"/>
    </xf>
    <xf numFmtId="178" fontId="6" fillId="33" borderId="10" xfId="0" applyNumberFormat="1" applyFont="1" applyFill="1" applyBorder="1" applyAlignment="1" applyProtection="1">
      <alignment horizontal="right" vertical="center"/>
      <protection/>
    </xf>
    <xf numFmtId="173" fontId="6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10" xfId="0" applyFont="1" applyFill="1" applyBorder="1" applyAlignment="1">
      <alignment horizontal="justify" vertical="center" wrapText="1"/>
    </xf>
    <xf numFmtId="178" fontId="7" fillId="33" borderId="10" xfId="0" applyNumberFormat="1" applyFont="1" applyFill="1" applyBorder="1" applyAlignment="1">
      <alignment horizontal="right" vertical="center"/>
    </xf>
    <xf numFmtId="173" fontId="7" fillId="33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justify" vertical="center"/>
    </xf>
    <xf numFmtId="177" fontId="9" fillId="0" borderId="0" xfId="0" applyNumberFormat="1" applyFont="1" applyBorder="1" applyAlignment="1">
      <alignment horizontal="justify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177" fontId="7" fillId="33" borderId="13" xfId="0" applyNumberFormat="1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horizontal="justify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177" fontId="7" fillId="33" borderId="13" xfId="0" applyNumberFormat="1" applyFont="1" applyFill="1" applyBorder="1" applyAlignment="1">
      <alignment horizontal="right" vertical="center"/>
    </xf>
    <xf numFmtId="177" fontId="4" fillId="33" borderId="11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 applyProtection="1">
      <alignment horizontal="justify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Alignment="1">
      <alignment horizontal="right" wrapText="1"/>
    </xf>
    <xf numFmtId="177" fontId="5" fillId="0" borderId="10" xfId="0" applyNumberFormat="1" applyFont="1" applyBorder="1" applyAlignment="1">
      <alignment wrapText="1"/>
    </xf>
    <xf numFmtId="177" fontId="6" fillId="0" borderId="10" xfId="0" applyNumberFormat="1" applyFont="1" applyFill="1" applyBorder="1" applyAlignment="1" applyProtection="1">
      <alignment vertical="center" wrapText="1"/>
      <protection/>
    </xf>
    <xf numFmtId="177" fontId="5" fillId="0" borderId="10" xfId="0" applyNumberFormat="1" applyFont="1" applyFill="1" applyBorder="1" applyAlignment="1" applyProtection="1">
      <alignment horizontal="justify" vertical="center" wrapText="1"/>
      <protection locked="0"/>
    </xf>
    <xf numFmtId="177" fontId="5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justify" vertical="center"/>
    </xf>
    <xf numFmtId="178" fontId="6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173" fontId="5" fillId="0" borderId="0" xfId="58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justify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4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8.875" defaultRowHeight="12.75"/>
  <cols>
    <col min="1" max="1" width="18.75390625" style="33" customWidth="1"/>
    <col min="2" max="2" width="41.25390625" style="2" customWidth="1"/>
    <col min="3" max="3" width="11.25390625" style="2" customWidth="1"/>
    <col min="4" max="4" width="9.75390625" style="102" customWidth="1"/>
    <col min="5" max="5" width="8.25390625" style="1" customWidth="1"/>
    <col min="6" max="6" width="8.875" style="1" customWidth="1"/>
    <col min="7" max="7" width="8.625" style="1" customWidth="1"/>
    <col min="8" max="8" width="9.25390625" style="1" customWidth="1"/>
    <col min="9" max="9" width="8.75390625" style="1" customWidth="1"/>
    <col min="10" max="10" width="9.125" style="1" customWidth="1"/>
    <col min="11" max="11" width="6.875" style="1" customWidth="1"/>
    <col min="12" max="12" width="8.375" style="7" customWidth="1"/>
    <col min="13" max="16384" width="8.875" style="7" customWidth="1"/>
  </cols>
  <sheetData>
    <row r="1" spans="7:11" ht="13.5">
      <c r="G1" s="143" t="s">
        <v>102</v>
      </c>
      <c r="H1" s="143"/>
      <c r="I1" s="143"/>
      <c r="J1" s="143"/>
      <c r="K1" s="143"/>
    </row>
    <row r="2" spans="1:11" ht="16.5">
      <c r="A2" s="142" t="s">
        <v>153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8" ht="13.5">
      <c r="A3" s="34"/>
      <c r="B3" s="4"/>
      <c r="C3" s="4"/>
      <c r="D3" s="103"/>
      <c r="E3" s="5"/>
      <c r="F3" s="3"/>
      <c r="G3" s="3"/>
      <c r="H3" s="3"/>
    </row>
    <row r="4" spans="1:11" s="23" customFormat="1" ht="63.75">
      <c r="A4" s="35" t="s">
        <v>22</v>
      </c>
      <c r="B4" s="9" t="s">
        <v>24</v>
      </c>
      <c r="C4" s="104" t="s">
        <v>113</v>
      </c>
      <c r="D4" s="104" t="s">
        <v>150</v>
      </c>
      <c r="E4" s="8" t="s">
        <v>96</v>
      </c>
      <c r="F4" s="8" t="s">
        <v>151</v>
      </c>
      <c r="G4" s="10" t="s">
        <v>97</v>
      </c>
      <c r="H4" s="8" t="s">
        <v>71</v>
      </c>
      <c r="I4" s="8" t="s">
        <v>98</v>
      </c>
      <c r="J4" s="10" t="s">
        <v>23</v>
      </c>
      <c r="K4" s="8" t="s">
        <v>15</v>
      </c>
    </row>
    <row r="5" spans="1:12" s="26" customFormat="1" ht="17.25" customHeight="1">
      <c r="A5" s="36" t="s">
        <v>41</v>
      </c>
      <c r="B5" s="32" t="s">
        <v>42</v>
      </c>
      <c r="C5" s="27">
        <f>C6+C24</f>
        <v>312520</v>
      </c>
      <c r="D5" s="27">
        <f>D6+D24</f>
        <v>315220</v>
      </c>
      <c r="E5" s="27">
        <f>E6+E24</f>
        <v>61240</v>
      </c>
      <c r="F5" s="27">
        <f>F6+F24</f>
        <v>72625</v>
      </c>
      <c r="G5" s="92">
        <f aca="true" t="shared" si="0" ref="G5:G35">F5-E5</f>
        <v>11385</v>
      </c>
      <c r="H5" s="88">
        <f aca="true" t="shared" si="1" ref="H5:H12">F5/E5</f>
        <v>1.1859079033311561</v>
      </c>
      <c r="I5" s="28">
        <f aca="true" t="shared" si="2" ref="I5:I33">F5/Всего_доходов_2003</f>
        <v>0.9829996886885668</v>
      </c>
      <c r="J5" s="59">
        <f>F5-D5</f>
        <v>-242595</v>
      </c>
      <c r="K5" s="28">
        <f>F5/D5</f>
        <v>0.2303946450098344</v>
      </c>
      <c r="L5" s="62"/>
    </row>
    <row r="6" spans="1:12" s="26" customFormat="1" ht="13.5">
      <c r="A6" s="37"/>
      <c r="B6" s="32" t="s">
        <v>16</v>
      </c>
      <c r="C6" s="27">
        <f>C8+C16+C18</f>
        <v>251190</v>
      </c>
      <c r="D6" s="27">
        <f>D8+D16+D18</f>
        <v>251190</v>
      </c>
      <c r="E6" s="27">
        <f>E8+E16+E18</f>
        <v>51004</v>
      </c>
      <c r="F6" s="27">
        <f>F8+F16+F18</f>
        <v>59064</v>
      </c>
      <c r="G6" s="92">
        <f t="shared" si="0"/>
        <v>8060</v>
      </c>
      <c r="H6" s="88">
        <f t="shared" si="1"/>
        <v>1.1580268214257705</v>
      </c>
      <c r="I6" s="28">
        <f t="shared" si="2"/>
        <v>0.7994477605879725</v>
      </c>
      <c r="J6" s="59">
        <f>F6-D6</f>
        <v>-192126</v>
      </c>
      <c r="K6" s="28">
        <f>F6/D6</f>
        <v>0.23513674907440582</v>
      </c>
      <c r="L6" s="62"/>
    </row>
    <row r="7" spans="1:12" s="26" customFormat="1" ht="18" customHeight="1">
      <c r="A7" s="36" t="s">
        <v>43</v>
      </c>
      <c r="B7" s="32" t="s">
        <v>44</v>
      </c>
      <c r="C7" s="27">
        <f>SUM(C8)</f>
        <v>156758</v>
      </c>
      <c r="D7" s="27">
        <f>SUM(D8)</f>
        <v>156758</v>
      </c>
      <c r="E7" s="27">
        <f>SUM(E8)</f>
        <v>26000</v>
      </c>
      <c r="F7" s="27">
        <f>SUM(F8)</f>
        <v>26452</v>
      </c>
      <c r="G7" s="92">
        <f t="shared" si="0"/>
        <v>452</v>
      </c>
      <c r="H7" s="88">
        <f t="shared" si="1"/>
        <v>1.0173846153846153</v>
      </c>
      <c r="I7" s="28">
        <f t="shared" si="2"/>
        <v>0.3580352187977965</v>
      </c>
      <c r="J7" s="59">
        <f>F7-D7</f>
        <v>-130306</v>
      </c>
      <c r="K7" s="28">
        <f>F7/D7</f>
        <v>0.1687441789254775</v>
      </c>
      <c r="L7" s="62"/>
    </row>
    <row r="8" spans="1:12" s="26" customFormat="1" ht="17.25" customHeight="1">
      <c r="A8" s="36" t="s">
        <v>46</v>
      </c>
      <c r="B8" s="32" t="s">
        <v>17</v>
      </c>
      <c r="C8" s="72">
        <f>SUM(C9,C10,C11,C14,C15,)</f>
        <v>156758</v>
      </c>
      <c r="D8" s="72">
        <f>SUM(D9,D10,D11,D14,D15,)</f>
        <v>156758</v>
      </c>
      <c r="E8" s="72">
        <f>SUM(E9,E10,E11,E14,E15,)</f>
        <v>26000</v>
      </c>
      <c r="F8" s="72">
        <f>SUM(F9,F10,F11,F14,F15,)</f>
        <v>26452</v>
      </c>
      <c r="G8" s="92">
        <f t="shared" si="0"/>
        <v>452</v>
      </c>
      <c r="H8" s="88">
        <f t="shared" si="1"/>
        <v>1.0173846153846153</v>
      </c>
      <c r="I8" s="28">
        <f t="shared" si="2"/>
        <v>0.3580352187977965</v>
      </c>
      <c r="J8" s="59">
        <f>F8-D8</f>
        <v>-130306</v>
      </c>
      <c r="K8" s="28">
        <f>F8/D8</f>
        <v>0.1687441789254775</v>
      </c>
      <c r="L8" s="62"/>
    </row>
    <row r="9" spans="1:12" s="70" customFormat="1" ht="52.5" customHeight="1">
      <c r="A9" s="38" t="s">
        <v>56</v>
      </c>
      <c r="B9" s="114" t="s">
        <v>91</v>
      </c>
      <c r="C9" s="124"/>
      <c r="D9" s="85">
        <v>161</v>
      </c>
      <c r="E9" s="85">
        <v>161</v>
      </c>
      <c r="F9" s="85">
        <v>321</v>
      </c>
      <c r="G9" s="96">
        <f>F9-E9</f>
        <v>160</v>
      </c>
      <c r="H9" s="97">
        <f>F9/E9</f>
        <v>1.9937888198757765</v>
      </c>
      <c r="I9" s="67">
        <f>F9/Всего_доходов_2003</f>
        <v>0.004344824785804198</v>
      </c>
      <c r="J9" s="68">
        <f>F9-D9</f>
        <v>160</v>
      </c>
      <c r="K9" s="67">
        <f>F9/D9</f>
        <v>1.9937888198757765</v>
      </c>
      <c r="L9" s="69"/>
    </row>
    <row r="10" spans="1:12" s="70" customFormat="1" ht="67.5">
      <c r="A10" s="38" t="s">
        <v>79</v>
      </c>
      <c r="B10" s="84" t="s">
        <v>80</v>
      </c>
      <c r="C10" s="123"/>
      <c r="D10" s="85"/>
      <c r="E10" s="85"/>
      <c r="F10" s="85">
        <v>0</v>
      </c>
      <c r="G10" s="96">
        <f t="shared" si="0"/>
        <v>0</v>
      </c>
      <c r="H10" s="97">
        <f>F10-E10</f>
        <v>0</v>
      </c>
      <c r="I10" s="67">
        <f t="shared" si="2"/>
        <v>0</v>
      </c>
      <c r="J10" s="68">
        <f aca="true" t="shared" si="3" ref="J10:J35">F10-D10</f>
        <v>0</v>
      </c>
      <c r="K10" s="67">
        <f>F10-D10</f>
        <v>0</v>
      </c>
      <c r="L10" s="69"/>
    </row>
    <row r="11" spans="1:12" s="52" customFormat="1" ht="54">
      <c r="A11" s="79" t="s">
        <v>47</v>
      </c>
      <c r="B11" s="80" t="s">
        <v>45</v>
      </c>
      <c r="C11" s="72">
        <f>SUM(C12,C13)</f>
        <v>156758</v>
      </c>
      <c r="D11" s="72">
        <f>SUM(D12,D13)</f>
        <v>156573</v>
      </c>
      <c r="E11" s="72">
        <f>SUM(E12,E13)</f>
        <v>25815</v>
      </c>
      <c r="F11" s="72">
        <f>SUM(F12,F13)</f>
        <v>26097</v>
      </c>
      <c r="G11" s="92">
        <f t="shared" si="0"/>
        <v>282</v>
      </c>
      <c r="H11" s="88">
        <f t="shared" si="1"/>
        <v>1.010923881464265</v>
      </c>
      <c r="I11" s="54">
        <f t="shared" si="2"/>
        <v>0.3532301945019694</v>
      </c>
      <c r="J11" s="59">
        <f t="shared" si="3"/>
        <v>-130476</v>
      </c>
      <c r="K11" s="28">
        <f aca="true" t="shared" si="4" ref="K11:K35">F11/D11</f>
        <v>0.16667624686248586</v>
      </c>
      <c r="L11" s="63"/>
    </row>
    <row r="12" spans="1:12" s="70" customFormat="1" ht="92.25" customHeight="1">
      <c r="A12" s="38" t="s">
        <v>48</v>
      </c>
      <c r="B12" s="84" t="s">
        <v>69</v>
      </c>
      <c r="C12" s="123">
        <v>156758</v>
      </c>
      <c r="D12" s="87">
        <v>156483</v>
      </c>
      <c r="E12" s="87">
        <v>25725</v>
      </c>
      <c r="F12" s="87">
        <v>26000</v>
      </c>
      <c r="G12" s="96">
        <f t="shared" si="0"/>
        <v>275</v>
      </c>
      <c r="H12" s="97">
        <f t="shared" si="1"/>
        <v>1.010689990281827</v>
      </c>
      <c r="I12" s="67">
        <f t="shared" si="2"/>
        <v>0.3519172723704335</v>
      </c>
      <c r="J12" s="68">
        <f t="shared" si="3"/>
        <v>-130483</v>
      </c>
      <c r="K12" s="67">
        <f t="shared" si="4"/>
        <v>0.16615223378897387</v>
      </c>
      <c r="L12" s="69"/>
    </row>
    <row r="13" spans="1:12" s="70" customFormat="1" ht="80.25" customHeight="1">
      <c r="A13" s="38" t="s">
        <v>53</v>
      </c>
      <c r="B13" s="84" t="s">
        <v>70</v>
      </c>
      <c r="C13" s="126"/>
      <c r="D13" s="87">
        <v>90</v>
      </c>
      <c r="E13" s="87">
        <v>90</v>
      </c>
      <c r="F13" s="87">
        <v>97</v>
      </c>
      <c r="G13" s="96">
        <f t="shared" si="0"/>
        <v>7</v>
      </c>
      <c r="H13" s="97">
        <f>F13/E13</f>
        <v>1.0777777777777777</v>
      </c>
      <c r="I13" s="67">
        <f t="shared" si="2"/>
        <v>0.0013129221315358482</v>
      </c>
      <c r="J13" s="68">
        <f t="shared" si="3"/>
        <v>7</v>
      </c>
      <c r="K13" s="67">
        <f t="shared" si="4"/>
        <v>1.0777777777777777</v>
      </c>
      <c r="L13" s="69"/>
    </row>
    <row r="14" spans="1:12" s="70" customFormat="1" ht="40.5">
      <c r="A14" s="38" t="s">
        <v>49</v>
      </c>
      <c r="B14" s="84" t="s">
        <v>64</v>
      </c>
      <c r="C14" s="126"/>
      <c r="D14" s="87">
        <v>24</v>
      </c>
      <c r="E14" s="87">
        <v>24</v>
      </c>
      <c r="F14" s="87">
        <v>29</v>
      </c>
      <c r="G14" s="96">
        <f t="shared" si="0"/>
        <v>5</v>
      </c>
      <c r="H14" s="97"/>
      <c r="I14" s="67">
        <f t="shared" si="2"/>
        <v>0.00039252311149009893</v>
      </c>
      <c r="J14" s="68">
        <f t="shared" si="3"/>
        <v>5</v>
      </c>
      <c r="K14" s="67"/>
      <c r="L14" s="69"/>
    </row>
    <row r="15" spans="1:12" s="70" customFormat="1" ht="81" customHeight="1">
      <c r="A15" s="38" t="s">
        <v>50</v>
      </c>
      <c r="B15" s="119" t="s">
        <v>92</v>
      </c>
      <c r="C15" s="125"/>
      <c r="D15" s="87"/>
      <c r="E15" s="87"/>
      <c r="F15" s="87">
        <v>5</v>
      </c>
      <c r="G15" s="96">
        <f>F15-E15</f>
        <v>5</v>
      </c>
      <c r="H15" s="97"/>
      <c r="I15" s="67">
        <f>F15/Всего_доходов_2003</f>
        <v>6.767639853277568E-05</v>
      </c>
      <c r="J15" s="68">
        <f>F15-D15</f>
        <v>5</v>
      </c>
      <c r="K15" s="67"/>
      <c r="L15" s="69"/>
    </row>
    <row r="16" spans="1:12" s="52" customFormat="1" ht="17.25" customHeight="1">
      <c r="A16" s="36" t="s">
        <v>54</v>
      </c>
      <c r="B16" s="71" t="s">
        <v>18</v>
      </c>
      <c r="C16" s="72">
        <f>SUM(C17)</f>
        <v>3</v>
      </c>
      <c r="D16" s="72">
        <f>SUM(D17)</f>
        <v>3</v>
      </c>
      <c r="E16" s="72">
        <f>SUM(E17)</f>
        <v>3</v>
      </c>
      <c r="F16" s="72">
        <f>SUM(F17)</f>
        <v>61</v>
      </c>
      <c r="G16" s="92">
        <f t="shared" si="0"/>
        <v>58</v>
      </c>
      <c r="H16" s="88">
        <f aca="true" t="shared" si="5" ref="H16:H23">F16/E16</f>
        <v>20.333333333333332</v>
      </c>
      <c r="I16" s="28">
        <f>F16/Всего_доходов_2003</f>
        <v>0.0008256520620998633</v>
      </c>
      <c r="J16" s="59">
        <f t="shared" si="3"/>
        <v>58</v>
      </c>
      <c r="K16" s="28">
        <f t="shared" si="4"/>
        <v>20.333333333333332</v>
      </c>
      <c r="L16" s="63"/>
    </row>
    <row r="17" spans="1:12" s="52" customFormat="1" ht="17.25" customHeight="1">
      <c r="A17" s="36" t="s">
        <v>51</v>
      </c>
      <c r="B17" s="71" t="s">
        <v>0</v>
      </c>
      <c r="C17" s="72">
        <v>3</v>
      </c>
      <c r="D17" s="72">
        <v>3</v>
      </c>
      <c r="E17" s="72">
        <v>3</v>
      </c>
      <c r="F17" s="72">
        <v>61</v>
      </c>
      <c r="G17" s="92">
        <f t="shared" si="0"/>
        <v>58</v>
      </c>
      <c r="H17" s="88">
        <f t="shared" si="5"/>
        <v>20.333333333333332</v>
      </c>
      <c r="I17" s="54">
        <f t="shared" si="2"/>
        <v>0.0008256520620998633</v>
      </c>
      <c r="J17" s="59">
        <f t="shared" si="3"/>
        <v>58</v>
      </c>
      <c r="K17" s="28">
        <f t="shared" si="4"/>
        <v>20.333333333333332</v>
      </c>
      <c r="L17" s="63"/>
    </row>
    <row r="18" spans="1:12" s="52" customFormat="1" ht="17.25" customHeight="1">
      <c r="A18" s="36" t="s">
        <v>52</v>
      </c>
      <c r="B18" s="71" t="s">
        <v>19</v>
      </c>
      <c r="C18" s="72">
        <f>SUM(C19+C21)</f>
        <v>94429</v>
      </c>
      <c r="D18" s="72">
        <f>SUM(D19+D21)</f>
        <v>94429</v>
      </c>
      <c r="E18" s="72">
        <f>SUM(E19+E21)</f>
        <v>25001</v>
      </c>
      <c r="F18" s="72">
        <f>SUM(F19+F21)</f>
        <v>32551</v>
      </c>
      <c r="G18" s="92">
        <f t="shared" si="0"/>
        <v>7550</v>
      </c>
      <c r="H18" s="88">
        <f t="shared" si="5"/>
        <v>1.3019879204831806</v>
      </c>
      <c r="I18" s="28">
        <f t="shared" si="2"/>
        <v>0.44058688972807625</v>
      </c>
      <c r="J18" s="59">
        <f t="shared" si="3"/>
        <v>-61878</v>
      </c>
      <c r="K18" s="28">
        <f t="shared" si="4"/>
        <v>0.3447140179394042</v>
      </c>
      <c r="L18" s="63"/>
    </row>
    <row r="19" spans="1:12" s="52" customFormat="1" ht="17.25" customHeight="1">
      <c r="A19" s="39" t="s">
        <v>61</v>
      </c>
      <c r="B19" s="71" t="s">
        <v>60</v>
      </c>
      <c r="C19" s="72">
        <f>C20</f>
        <v>20358</v>
      </c>
      <c r="D19" s="72">
        <f>D20</f>
        <v>20358</v>
      </c>
      <c r="E19" s="72">
        <f>E20</f>
        <v>1800</v>
      </c>
      <c r="F19" s="72">
        <f>F20</f>
        <v>1920</v>
      </c>
      <c r="G19" s="92">
        <f t="shared" si="0"/>
        <v>120</v>
      </c>
      <c r="H19" s="88">
        <f t="shared" si="5"/>
        <v>1.0666666666666667</v>
      </c>
      <c r="I19" s="28">
        <f t="shared" si="2"/>
        <v>0.02598773703658586</v>
      </c>
      <c r="J19" s="59">
        <f t="shared" si="3"/>
        <v>-18438</v>
      </c>
      <c r="K19" s="28">
        <f t="shared" si="4"/>
        <v>0.09431181844974948</v>
      </c>
      <c r="L19" s="63"/>
    </row>
    <row r="20" spans="1:12" s="70" customFormat="1" ht="40.5">
      <c r="A20" s="38" t="s">
        <v>58</v>
      </c>
      <c r="B20" s="84" t="s">
        <v>65</v>
      </c>
      <c r="C20" s="123">
        <v>20358</v>
      </c>
      <c r="D20" s="87">
        <v>20358</v>
      </c>
      <c r="E20" s="87">
        <v>1800</v>
      </c>
      <c r="F20" s="87">
        <v>1920</v>
      </c>
      <c r="G20" s="96">
        <f t="shared" si="0"/>
        <v>120</v>
      </c>
      <c r="H20" s="97">
        <f t="shared" si="5"/>
        <v>1.0666666666666667</v>
      </c>
      <c r="I20" s="67">
        <f t="shared" si="2"/>
        <v>0.02598773703658586</v>
      </c>
      <c r="J20" s="68">
        <f t="shared" si="3"/>
        <v>-18438</v>
      </c>
      <c r="K20" s="67">
        <f t="shared" si="4"/>
        <v>0.09431181844974948</v>
      </c>
      <c r="L20" s="69"/>
    </row>
    <row r="21" spans="1:12" s="52" customFormat="1" ht="15" customHeight="1">
      <c r="A21" s="36" t="s">
        <v>59</v>
      </c>
      <c r="B21" s="71" t="s">
        <v>20</v>
      </c>
      <c r="C21" s="51">
        <f>SUM(C22:C23)</f>
        <v>74071</v>
      </c>
      <c r="D21" s="51">
        <f>SUM(D22:D23)</f>
        <v>74071</v>
      </c>
      <c r="E21" s="51">
        <f>SUM(E22:E23)</f>
        <v>23201</v>
      </c>
      <c r="F21" s="51">
        <f>SUM(F22:F23)</f>
        <v>30631</v>
      </c>
      <c r="G21" s="92">
        <f t="shared" si="0"/>
        <v>7430</v>
      </c>
      <c r="H21" s="88">
        <f t="shared" si="5"/>
        <v>1.3202448170337486</v>
      </c>
      <c r="I21" s="28">
        <f t="shared" si="2"/>
        <v>0.4145991526914904</v>
      </c>
      <c r="J21" s="59">
        <f t="shared" si="3"/>
        <v>-43440</v>
      </c>
      <c r="K21" s="28">
        <f t="shared" si="4"/>
        <v>0.4135356617299618</v>
      </c>
      <c r="L21" s="63"/>
    </row>
    <row r="22" spans="1:12" s="70" customFormat="1" ht="56.25" customHeight="1">
      <c r="A22" s="38" t="s">
        <v>62</v>
      </c>
      <c r="B22" s="84" t="s">
        <v>66</v>
      </c>
      <c r="C22" s="123">
        <v>13184</v>
      </c>
      <c r="D22" s="87">
        <v>13184</v>
      </c>
      <c r="E22" s="87">
        <v>8065</v>
      </c>
      <c r="F22" s="87">
        <v>10303</v>
      </c>
      <c r="G22" s="96">
        <f t="shared" si="0"/>
        <v>2238</v>
      </c>
      <c r="H22" s="97">
        <f t="shared" si="5"/>
        <v>1.2774953502789832</v>
      </c>
      <c r="I22" s="67">
        <f t="shared" si="2"/>
        <v>0.13945398681663757</v>
      </c>
      <c r="J22" s="68">
        <f t="shared" si="3"/>
        <v>-2881</v>
      </c>
      <c r="K22" s="67">
        <f t="shared" si="4"/>
        <v>0.7814775485436893</v>
      </c>
      <c r="L22" s="69"/>
    </row>
    <row r="23" spans="1:12" s="70" customFormat="1" ht="57" customHeight="1">
      <c r="A23" s="38" t="s">
        <v>63</v>
      </c>
      <c r="B23" s="84" t="s">
        <v>67</v>
      </c>
      <c r="C23" s="123">
        <v>60887</v>
      </c>
      <c r="D23" s="87">
        <v>60887</v>
      </c>
      <c r="E23" s="87">
        <v>15136</v>
      </c>
      <c r="F23" s="87">
        <v>20328</v>
      </c>
      <c r="G23" s="96">
        <f t="shared" si="0"/>
        <v>5192</v>
      </c>
      <c r="H23" s="97">
        <f t="shared" si="5"/>
        <v>1.3430232558139534</v>
      </c>
      <c r="I23" s="67">
        <f t="shared" si="2"/>
        <v>0.2751451658748528</v>
      </c>
      <c r="J23" s="68">
        <f t="shared" si="3"/>
        <v>-40559</v>
      </c>
      <c r="K23" s="67">
        <f t="shared" si="4"/>
        <v>0.33386437170496164</v>
      </c>
      <c r="L23" s="69"/>
    </row>
    <row r="24" spans="1:12" s="52" customFormat="1" ht="13.5">
      <c r="A24" s="36"/>
      <c r="B24" s="71" t="s">
        <v>21</v>
      </c>
      <c r="C24" s="72">
        <f>C25+C34+C38+C36</f>
        <v>61330</v>
      </c>
      <c r="D24" s="72">
        <f>D25+D34+D38+D36</f>
        <v>64030</v>
      </c>
      <c r="E24" s="72">
        <f>E25+E34+E38+E36</f>
        <v>10236</v>
      </c>
      <c r="F24" s="72">
        <f>F25+F34+F38+F36</f>
        <v>13561</v>
      </c>
      <c r="G24" s="92">
        <f t="shared" si="0"/>
        <v>3325</v>
      </c>
      <c r="H24" s="88">
        <f>F24/E24</f>
        <v>1.3248339194998047</v>
      </c>
      <c r="I24" s="28">
        <f t="shared" si="2"/>
        <v>0.1835519281005942</v>
      </c>
      <c r="J24" s="59">
        <f t="shared" si="3"/>
        <v>-50469</v>
      </c>
      <c r="K24" s="28">
        <f t="shared" si="4"/>
        <v>0.21179134780571607</v>
      </c>
      <c r="L24" s="63"/>
    </row>
    <row r="25" spans="1:12" s="52" customFormat="1" ht="40.5">
      <c r="A25" s="36" t="s">
        <v>72</v>
      </c>
      <c r="B25" s="71" t="s">
        <v>1</v>
      </c>
      <c r="C25" s="72">
        <f>C26+C33</f>
        <v>56080</v>
      </c>
      <c r="D25" s="72">
        <f>D26+D33</f>
        <v>58780</v>
      </c>
      <c r="E25" s="72">
        <f>E26+E33</f>
        <v>9670</v>
      </c>
      <c r="F25" s="72">
        <f>F26+F33</f>
        <v>11654</v>
      </c>
      <c r="G25" s="92">
        <f t="shared" si="0"/>
        <v>1984</v>
      </c>
      <c r="H25" s="88">
        <f>F25/E25</f>
        <v>1.2051706308169596</v>
      </c>
      <c r="I25" s="28">
        <f t="shared" si="2"/>
        <v>0.15774014970019357</v>
      </c>
      <c r="J25" s="59">
        <f t="shared" si="3"/>
        <v>-47126</v>
      </c>
      <c r="K25" s="28">
        <f t="shared" si="4"/>
        <v>0.1982647158897584</v>
      </c>
      <c r="L25" s="63"/>
    </row>
    <row r="26" spans="1:12" s="52" customFormat="1" ht="80.25" customHeight="1">
      <c r="A26" s="115" t="s">
        <v>73</v>
      </c>
      <c r="B26" s="118" t="s">
        <v>93</v>
      </c>
      <c r="C26" s="120">
        <f>C27+C29+C31</f>
        <v>56080</v>
      </c>
      <c r="D26" s="116">
        <f>D27+D29+D31</f>
        <v>56080</v>
      </c>
      <c r="E26" s="116">
        <f>E27+E29+E31</f>
        <v>9670</v>
      </c>
      <c r="F26" s="116">
        <f>F27+F29+F31</f>
        <v>11654</v>
      </c>
      <c r="G26" s="92">
        <f t="shared" si="0"/>
        <v>1984</v>
      </c>
      <c r="H26" s="88">
        <f>F26/E26</f>
        <v>1.2051706308169596</v>
      </c>
      <c r="I26" s="28">
        <f t="shared" si="2"/>
        <v>0.15774014970019357</v>
      </c>
      <c r="J26" s="59">
        <f t="shared" si="3"/>
        <v>-44426</v>
      </c>
      <c r="K26" s="28">
        <f t="shared" si="4"/>
        <v>0.20781027104136948</v>
      </c>
      <c r="L26" s="63"/>
    </row>
    <row r="27" spans="1:12" s="52" customFormat="1" ht="60.75" customHeight="1">
      <c r="A27" s="36" t="s">
        <v>74</v>
      </c>
      <c r="B27" s="117" t="s">
        <v>83</v>
      </c>
      <c r="C27" s="72">
        <f>C28</f>
        <v>56080</v>
      </c>
      <c r="D27" s="72">
        <f>D28</f>
        <v>56080</v>
      </c>
      <c r="E27" s="72">
        <f>E28</f>
        <v>9670</v>
      </c>
      <c r="F27" s="72">
        <f>F28</f>
        <v>11543</v>
      </c>
      <c r="G27" s="92">
        <f>F27-E27</f>
        <v>1873</v>
      </c>
      <c r="H27" s="88">
        <f>F27/E27</f>
        <v>1.1936918304033093</v>
      </c>
      <c r="I27" s="28">
        <f>F27/Всего_доходов_2003</f>
        <v>0.15623773365276594</v>
      </c>
      <c r="J27" s="59">
        <f>F27-D27</f>
        <v>-44537</v>
      </c>
      <c r="K27" s="28">
        <f>F27/D27</f>
        <v>0.20583095577746077</v>
      </c>
      <c r="L27" s="63"/>
    </row>
    <row r="28" spans="1:12" s="70" customFormat="1" ht="66" customHeight="1">
      <c r="A28" s="38" t="s">
        <v>81</v>
      </c>
      <c r="B28" s="84" t="s">
        <v>82</v>
      </c>
      <c r="C28" s="123">
        <v>56080</v>
      </c>
      <c r="D28" s="87">
        <v>56080</v>
      </c>
      <c r="E28" s="87">
        <v>9670</v>
      </c>
      <c r="F28" s="87">
        <v>11543</v>
      </c>
      <c r="G28" s="96">
        <f>F28-E28</f>
        <v>1873</v>
      </c>
      <c r="H28" s="97">
        <f>F28/E28</f>
        <v>1.1936918304033093</v>
      </c>
      <c r="I28" s="67">
        <f>F28/Всего_доходов_2003</f>
        <v>0.15623773365276594</v>
      </c>
      <c r="J28" s="68">
        <f>F28-D28</f>
        <v>-44537</v>
      </c>
      <c r="K28" s="67">
        <f>F28/D28</f>
        <v>0.20583095577746077</v>
      </c>
      <c r="L28" s="69"/>
    </row>
    <row r="29" spans="1:12" s="52" customFormat="1" ht="60.75" customHeight="1">
      <c r="A29" s="140" t="s">
        <v>99</v>
      </c>
      <c r="B29" s="141" t="s">
        <v>100</v>
      </c>
      <c r="C29" s="72">
        <f>C30</f>
        <v>0</v>
      </c>
      <c r="D29" s="72">
        <f>D30</f>
        <v>0</v>
      </c>
      <c r="E29" s="72">
        <f>E30</f>
        <v>0</v>
      </c>
      <c r="F29" s="72">
        <f>F30</f>
        <v>0</v>
      </c>
      <c r="G29" s="92">
        <f t="shared" si="0"/>
        <v>0</v>
      </c>
      <c r="H29" s="88">
        <f>F29-E29</f>
        <v>0</v>
      </c>
      <c r="I29" s="28">
        <f t="shared" si="2"/>
        <v>0</v>
      </c>
      <c r="J29" s="59">
        <f t="shared" si="3"/>
        <v>0</v>
      </c>
      <c r="K29" s="28">
        <f>F29-D29</f>
        <v>0</v>
      </c>
      <c r="L29" s="63"/>
    </row>
    <row r="30" spans="1:12" s="70" customFormat="1" ht="66" customHeight="1">
      <c r="A30" s="37" t="s">
        <v>114</v>
      </c>
      <c r="B30" s="84" t="s">
        <v>115</v>
      </c>
      <c r="C30" s="122"/>
      <c r="D30" s="87"/>
      <c r="E30" s="87"/>
      <c r="F30" s="87"/>
      <c r="G30" s="96">
        <f t="shared" si="0"/>
        <v>0</v>
      </c>
      <c r="H30" s="97">
        <f>F30-E30</f>
        <v>0</v>
      </c>
      <c r="I30" s="67">
        <f t="shared" si="2"/>
        <v>0</v>
      </c>
      <c r="J30" s="68">
        <f t="shared" si="3"/>
        <v>0</v>
      </c>
      <c r="K30" s="67">
        <f>F30-D30</f>
        <v>0</v>
      </c>
      <c r="L30" s="69"/>
    </row>
    <row r="31" spans="1:12" s="52" customFormat="1" ht="81">
      <c r="A31" s="36" t="s">
        <v>75</v>
      </c>
      <c r="B31" s="71" t="s">
        <v>94</v>
      </c>
      <c r="C31" s="51">
        <f>C32</f>
        <v>0</v>
      </c>
      <c r="D31" s="51">
        <f>D32</f>
        <v>0</v>
      </c>
      <c r="E31" s="51">
        <f>E32</f>
        <v>0</v>
      </c>
      <c r="F31" s="51">
        <f>F32</f>
        <v>111</v>
      </c>
      <c r="G31" s="92">
        <f t="shared" si="0"/>
        <v>111</v>
      </c>
      <c r="H31" s="88">
        <f>F31*E31</f>
        <v>0</v>
      </c>
      <c r="I31" s="54">
        <f t="shared" si="2"/>
        <v>0.0015024160474276201</v>
      </c>
      <c r="J31" s="59">
        <f t="shared" si="3"/>
        <v>111</v>
      </c>
      <c r="K31" s="28">
        <f>F31*D31</f>
        <v>0</v>
      </c>
      <c r="L31" s="63"/>
    </row>
    <row r="32" spans="1:12" s="70" customFormat="1" ht="54">
      <c r="A32" s="38" t="s">
        <v>121</v>
      </c>
      <c r="B32" s="84" t="s">
        <v>111</v>
      </c>
      <c r="C32" s="122"/>
      <c r="D32" s="87"/>
      <c r="E32" s="87"/>
      <c r="F32" s="87">
        <v>111</v>
      </c>
      <c r="G32" s="96">
        <f t="shared" si="0"/>
        <v>111</v>
      </c>
      <c r="H32" s="88">
        <f>F32*E32</f>
        <v>0</v>
      </c>
      <c r="I32" s="67">
        <f t="shared" si="2"/>
        <v>0.0015024160474276201</v>
      </c>
      <c r="J32" s="68">
        <f t="shared" si="3"/>
        <v>111</v>
      </c>
      <c r="K32" s="28">
        <f>F32*D32</f>
        <v>0</v>
      </c>
      <c r="L32" s="69"/>
    </row>
    <row r="33" spans="1:12" s="70" customFormat="1" ht="67.5">
      <c r="A33" s="40" t="s">
        <v>122</v>
      </c>
      <c r="B33" s="98" t="s">
        <v>112</v>
      </c>
      <c r="C33" s="127"/>
      <c r="D33" s="87">
        <v>2700</v>
      </c>
      <c r="E33" s="87"/>
      <c r="F33" s="87"/>
      <c r="G33" s="96">
        <f t="shared" si="0"/>
        <v>0</v>
      </c>
      <c r="H33" s="97"/>
      <c r="I33" s="67">
        <f t="shared" si="2"/>
        <v>0</v>
      </c>
      <c r="J33" s="68">
        <f t="shared" si="3"/>
        <v>-2700</v>
      </c>
      <c r="K33" s="67"/>
      <c r="L33" s="69"/>
    </row>
    <row r="34" spans="1:12" s="52" customFormat="1" ht="27">
      <c r="A34" s="81" t="s">
        <v>68</v>
      </c>
      <c r="B34" s="82" t="s">
        <v>2</v>
      </c>
      <c r="C34" s="121">
        <f>C35</f>
        <v>4950</v>
      </c>
      <c r="D34" s="83">
        <f>D35</f>
        <v>4950</v>
      </c>
      <c r="E34" s="83">
        <f>E35</f>
        <v>492</v>
      </c>
      <c r="F34" s="83">
        <f>F35</f>
        <v>1907</v>
      </c>
      <c r="G34" s="92">
        <f t="shared" si="0"/>
        <v>1415</v>
      </c>
      <c r="H34" s="88">
        <f>F34/E34</f>
        <v>3.8760162601626016</v>
      </c>
      <c r="I34" s="28">
        <f>F34/Всего_доходов_2003</f>
        <v>0.025811778400400644</v>
      </c>
      <c r="J34" s="59">
        <f t="shared" si="3"/>
        <v>-3043</v>
      </c>
      <c r="K34" s="28">
        <f t="shared" si="4"/>
        <v>0.38525252525252524</v>
      </c>
      <c r="L34" s="63"/>
    </row>
    <row r="35" spans="1:12" s="70" customFormat="1" ht="54">
      <c r="A35" s="42" t="s">
        <v>84</v>
      </c>
      <c r="B35" s="99" t="s">
        <v>85</v>
      </c>
      <c r="C35" s="58">
        <v>4950</v>
      </c>
      <c r="D35" s="87">
        <v>4950</v>
      </c>
      <c r="E35" s="87">
        <v>492</v>
      </c>
      <c r="F35" s="87">
        <v>1907</v>
      </c>
      <c r="G35" s="96">
        <f t="shared" si="0"/>
        <v>1415</v>
      </c>
      <c r="H35" s="97">
        <f>F35/E35</f>
        <v>3.8760162601626016</v>
      </c>
      <c r="I35" s="67">
        <f aca="true" t="shared" si="6" ref="I35:I44">F35/Всего_доходов_2003</f>
        <v>0.025811778400400644</v>
      </c>
      <c r="J35" s="68">
        <f t="shared" si="3"/>
        <v>-3043</v>
      </c>
      <c r="K35" s="67">
        <f t="shared" si="4"/>
        <v>0.38525252525252524</v>
      </c>
      <c r="L35" s="69"/>
    </row>
    <row r="36" spans="1:12" s="70" customFormat="1" ht="13.5">
      <c r="A36" s="41" t="s">
        <v>3</v>
      </c>
      <c r="B36" s="74" t="s">
        <v>4</v>
      </c>
      <c r="C36" s="51">
        <f>C37</f>
        <v>300</v>
      </c>
      <c r="D36" s="51">
        <f>D37</f>
        <v>300</v>
      </c>
      <c r="E36" s="51">
        <f>E37</f>
        <v>74</v>
      </c>
      <c r="F36" s="51">
        <f>F37</f>
        <v>0</v>
      </c>
      <c r="G36" s="96">
        <f>F36-E36</f>
        <v>-74</v>
      </c>
      <c r="H36" s="97">
        <f>F36/E36</f>
        <v>0</v>
      </c>
      <c r="I36" s="67"/>
      <c r="J36" s="68"/>
      <c r="K36" s="67"/>
      <c r="L36" s="69"/>
    </row>
    <row r="37" spans="1:12" s="70" customFormat="1" ht="40.5">
      <c r="A37" s="86" t="s">
        <v>131</v>
      </c>
      <c r="B37" s="99" t="s">
        <v>130</v>
      </c>
      <c r="C37" s="58">
        <v>300</v>
      </c>
      <c r="D37" s="85">
        <v>300</v>
      </c>
      <c r="E37" s="85">
        <v>74</v>
      </c>
      <c r="F37" s="87"/>
      <c r="G37" s="96">
        <f aca="true" t="shared" si="7" ref="G37:G44">F37-E37</f>
        <v>-74</v>
      </c>
      <c r="H37" s="97">
        <f>F37/E37</f>
        <v>0</v>
      </c>
      <c r="I37" s="67">
        <f t="shared" si="6"/>
        <v>0</v>
      </c>
      <c r="J37" s="68">
        <f aca="true" t="shared" si="8" ref="J37:J45">F37-D37</f>
        <v>-300</v>
      </c>
      <c r="K37" s="67">
        <f aca="true" t="shared" si="9" ref="K37:K45">F37/D37</f>
        <v>0</v>
      </c>
      <c r="L37" s="69"/>
    </row>
    <row r="38" spans="1:12" s="52" customFormat="1" ht="13.5">
      <c r="A38" s="41" t="s">
        <v>5</v>
      </c>
      <c r="B38" s="74" t="s">
        <v>8</v>
      </c>
      <c r="C38" s="76">
        <f>SUM(C39,C41)</f>
        <v>0</v>
      </c>
      <c r="D38" s="73">
        <f>SUM(D39,D41)</f>
        <v>0</v>
      </c>
      <c r="E38" s="73">
        <f>SUM(E39,E41)</f>
        <v>0</v>
      </c>
      <c r="F38" s="73">
        <f>SUM(F39,F41)</f>
        <v>0</v>
      </c>
      <c r="G38" s="92">
        <f t="shared" si="7"/>
        <v>0</v>
      </c>
      <c r="H38" s="88"/>
      <c r="I38" s="28">
        <f>F38/Всего_доходов_2003</f>
        <v>0</v>
      </c>
      <c r="J38" s="59">
        <f t="shared" si="8"/>
        <v>0</v>
      </c>
      <c r="K38" s="28"/>
      <c r="L38" s="63"/>
    </row>
    <row r="39" spans="1:12" s="52" customFormat="1" ht="13.5" hidden="1">
      <c r="A39" s="41" t="s">
        <v>76</v>
      </c>
      <c r="B39" s="74" t="s">
        <v>6</v>
      </c>
      <c r="C39" s="76">
        <f>C40</f>
        <v>0</v>
      </c>
      <c r="D39" s="73">
        <f>D40</f>
        <v>0</v>
      </c>
      <c r="E39" s="73">
        <f>E40</f>
        <v>0</v>
      </c>
      <c r="F39" s="73">
        <f>F40</f>
        <v>0</v>
      </c>
      <c r="G39" s="92">
        <f t="shared" si="7"/>
        <v>0</v>
      </c>
      <c r="H39" s="88"/>
      <c r="I39" s="28">
        <f t="shared" si="6"/>
        <v>0</v>
      </c>
      <c r="J39" s="59">
        <f t="shared" si="8"/>
        <v>0</v>
      </c>
      <c r="K39" s="28"/>
      <c r="L39" s="63"/>
    </row>
    <row r="40" spans="1:12" s="70" customFormat="1" ht="27" hidden="1">
      <c r="A40" s="42" t="s">
        <v>118</v>
      </c>
      <c r="B40" s="99" t="s">
        <v>117</v>
      </c>
      <c r="C40" s="128"/>
      <c r="D40" s="87"/>
      <c r="E40" s="87"/>
      <c r="F40" s="87"/>
      <c r="G40" s="96">
        <f t="shared" si="7"/>
        <v>0</v>
      </c>
      <c r="H40" s="97"/>
      <c r="I40" s="67">
        <f t="shared" si="6"/>
        <v>0</v>
      </c>
      <c r="J40" s="68">
        <f t="shared" si="8"/>
        <v>0</v>
      </c>
      <c r="K40" s="67"/>
      <c r="L40" s="69"/>
    </row>
    <row r="41" spans="1:12" s="70" customFormat="1" ht="13.5" hidden="1">
      <c r="A41" s="42" t="s">
        <v>125</v>
      </c>
      <c r="B41" s="99" t="s">
        <v>116</v>
      </c>
      <c r="C41" s="128"/>
      <c r="D41" s="87"/>
      <c r="E41" s="87"/>
      <c r="F41" s="87"/>
      <c r="G41" s="96">
        <f t="shared" si="7"/>
        <v>0</v>
      </c>
      <c r="H41" s="97"/>
      <c r="I41" s="67">
        <f t="shared" si="6"/>
        <v>0</v>
      </c>
      <c r="J41" s="68">
        <f t="shared" si="8"/>
        <v>0</v>
      </c>
      <c r="K41" s="67"/>
      <c r="L41" s="69"/>
    </row>
    <row r="42" spans="1:12" s="52" customFormat="1" ht="13.5">
      <c r="A42" s="41" t="s">
        <v>77</v>
      </c>
      <c r="B42" s="53" t="s">
        <v>7</v>
      </c>
      <c r="C42" s="76">
        <f>SUM(C43,)</f>
        <v>5024</v>
      </c>
      <c r="D42" s="73">
        <f>SUM(D43,)</f>
        <v>5024</v>
      </c>
      <c r="E42" s="73">
        <f>SUM(E43,)</f>
        <v>1256</v>
      </c>
      <c r="F42" s="73">
        <f>SUM(F43,)</f>
        <v>1256</v>
      </c>
      <c r="G42" s="92">
        <f t="shared" si="7"/>
        <v>0</v>
      </c>
      <c r="H42" s="88">
        <f>F42/E42</f>
        <v>1</v>
      </c>
      <c r="I42" s="28">
        <f t="shared" si="6"/>
        <v>0.01700031131143325</v>
      </c>
      <c r="J42" s="59">
        <f t="shared" si="8"/>
        <v>-3768</v>
      </c>
      <c r="K42" s="28">
        <f t="shared" si="9"/>
        <v>0.25</v>
      </c>
      <c r="L42" s="63"/>
    </row>
    <row r="43" spans="1:12" s="52" customFormat="1" ht="27">
      <c r="A43" s="44" t="s">
        <v>78</v>
      </c>
      <c r="B43" s="50" t="s">
        <v>95</v>
      </c>
      <c r="C43" s="76">
        <f>C44</f>
        <v>5024</v>
      </c>
      <c r="D43" s="73">
        <f>D44</f>
        <v>5024</v>
      </c>
      <c r="E43" s="73">
        <f>E44</f>
        <v>1256</v>
      </c>
      <c r="F43" s="73">
        <f>F44</f>
        <v>1256</v>
      </c>
      <c r="G43" s="92">
        <f t="shared" si="7"/>
        <v>0</v>
      </c>
      <c r="H43" s="88">
        <f>F43/E43</f>
        <v>1</v>
      </c>
      <c r="I43" s="28">
        <f t="shared" si="6"/>
        <v>0.01700031131143325</v>
      </c>
      <c r="J43" s="59">
        <f t="shared" si="8"/>
        <v>-3768</v>
      </c>
      <c r="K43" s="28">
        <f t="shared" si="9"/>
        <v>0.25</v>
      </c>
      <c r="L43" s="63"/>
    </row>
    <row r="44" spans="1:12" s="52" customFormat="1" ht="54">
      <c r="A44" s="55" t="s">
        <v>119</v>
      </c>
      <c r="B44" s="49" t="s">
        <v>120</v>
      </c>
      <c r="C44" s="58">
        <v>5024</v>
      </c>
      <c r="D44" s="57">
        <v>5024</v>
      </c>
      <c r="E44" s="57">
        <v>1256</v>
      </c>
      <c r="F44" s="57">
        <v>1256</v>
      </c>
      <c r="G44" s="100">
        <f t="shared" si="7"/>
        <v>0</v>
      </c>
      <c r="H44" s="101">
        <f>F44/E44</f>
        <v>1</v>
      </c>
      <c r="I44" s="54">
        <f t="shared" si="6"/>
        <v>0.01700031131143325</v>
      </c>
      <c r="J44" s="60">
        <f t="shared" si="8"/>
        <v>-3768</v>
      </c>
      <c r="K44" s="54">
        <f t="shared" si="9"/>
        <v>0.25</v>
      </c>
      <c r="L44" s="63"/>
    </row>
    <row r="45" spans="1:12" s="78" customFormat="1" ht="13.5">
      <c r="A45" s="45"/>
      <c r="B45" s="75" t="s">
        <v>9</v>
      </c>
      <c r="C45" s="76">
        <f>C5+C42</f>
        <v>317544</v>
      </c>
      <c r="D45" s="76">
        <f>D5+D42</f>
        <v>320244</v>
      </c>
      <c r="E45" s="76">
        <f>E5+E42</f>
        <v>62496</v>
      </c>
      <c r="F45" s="76">
        <f>F5+F42</f>
        <v>73881</v>
      </c>
      <c r="G45" s="94">
        <f>F45-E45</f>
        <v>11385</v>
      </c>
      <c r="H45" s="89">
        <f>F45/E45</f>
        <v>1.182171658986175</v>
      </c>
      <c r="I45" s="54">
        <f>F45/Всего_доходов_2003</f>
        <v>1</v>
      </c>
      <c r="J45" s="59">
        <f t="shared" si="8"/>
        <v>-246363</v>
      </c>
      <c r="K45" s="28">
        <f t="shared" si="9"/>
        <v>0.23070221456139695</v>
      </c>
      <c r="L45" s="77"/>
    </row>
    <row r="46" spans="1:12" s="25" customFormat="1" ht="13.5">
      <c r="A46" s="45"/>
      <c r="B46" s="19"/>
      <c r="C46" s="19"/>
      <c r="D46" s="105"/>
      <c r="E46" s="20"/>
      <c r="F46" s="20"/>
      <c r="G46" s="94"/>
      <c r="H46" s="89"/>
      <c r="I46" s="24"/>
      <c r="J46" s="61"/>
      <c r="K46" s="29"/>
      <c r="L46" s="65"/>
    </row>
    <row r="47" spans="1:12" ht="13.5">
      <c r="A47" s="46" t="s">
        <v>14</v>
      </c>
      <c r="B47" s="11" t="s">
        <v>10</v>
      </c>
      <c r="C47" s="11"/>
      <c r="D47" s="106"/>
      <c r="E47" s="14"/>
      <c r="F47" s="14"/>
      <c r="G47" s="94"/>
      <c r="H47" s="89"/>
      <c r="I47" s="30"/>
      <c r="J47" s="22"/>
      <c r="K47" s="30"/>
      <c r="L47" s="66"/>
    </row>
    <row r="48" spans="1:12" s="6" customFormat="1" ht="13.5">
      <c r="A48" s="47" t="s">
        <v>25</v>
      </c>
      <c r="B48" s="13" t="s">
        <v>34</v>
      </c>
      <c r="C48" s="107">
        <f>C54+C58+C62+C68+C72+C73</f>
        <v>26231</v>
      </c>
      <c r="D48" s="107">
        <f>D54+D58+D62+D68+D72+D73</f>
        <v>28425</v>
      </c>
      <c r="E48" s="12">
        <f>E54+E58+E62+E68+E72+E73</f>
        <v>7907</v>
      </c>
      <c r="F48" s="12">
        <f>F54+F58+F62+F68+F72+F73</f>
        <v>7833</v>
      </c>
      <c r="G48" s="94">
        <f>F48-E48</f>
        <v>-74</v>
      </c>
      <c r="H48" s="89">
        <f>F48/E48</f>
        <v>0.9906412039964588</v>
      </c>
      <c r="I48" s="28">
        <f>F48/Всего_расходов_2003</f>
        <v>17.368070953436806</v>
      </c>
      <c r="J48" s="59">
        <f>F48-D48</f>
        <v>-20592</v>
      </c>
      <c r="K48" s="28">
        <f>F48/D48</f>
        <v>0.27556728232189975</v>
      </c>
      <c r="L48" s="64"/>
    </row>
    <row r="49" spans="1:12" ht="13.5">
      <c r="A49" s="43"/>
      <c r="B49" s="15" t="s">
        <v>11</v>
      </c>
      <c r="C49" s="15"/>
      <c r="D49" s="14"/>
      <c r="E49" s="14"/>
      <c r="F49" s="14"/>
      <c r="G49" s="94"/>
      <c r="H49" s="89"/>
      <c r="I49" s="31"/>
      <c r="J49" s="22"/>
      <c r="K49" s="31"/>
      <c r="L49" s="66"/>
    </row>
    <row r="50" spans="1:12" ht="13.5">
      <c r="A50" s="43"/>
      <c r="B50" s="16" t="s">
        <v>27</v>
      </c>
      <c r="C50" s="14">
        <f>C56+C60+C64</f>
        <v>16225</v>
      </c>
      <c r="D50" s="14">
        <f aca="true" t="shared" si="10" ref="D50:F51">D56+D60+D64+D70</f>
        <v>16427</v>
      </c>
      <c r="E50" s="14">
        <f t="shared" si="10"/>
        <v>3887</v>
      </c>
      <c r="F50" s="14">
        <f t="shared" si="10"/>
        <v>3878</v>
      </c>
      <c r="G50" s="93">
        <f aca="true" t="shared" si="11" ref="G50:G78">F50-E50</f>
        <v>-9</v>
      </c>
      <c r="H50" s="90">
        <f>F50/E50</f>
        <v>0.9976845896578338</v>
      </c>
      <c r="I50" s="31">
        <f aca="true" t="shared" si="12" ref="I50:I73">F50/Всего_расходов_2003</f>
        <v>8.598669623059868</v>
      </c>
      <c r="J50" s="22">
        <f>F50-D50</f>
        <v>-12549</v>
      </c>
      <c r="K50" s="31">
        <f>F50/D50</f>
        <v>0.23607475497656297</v>
      </c>
      <c r="L50" s="66"/>
    </row>
    <row r="51" spans="1:13" ht="13.5">
      <c r="A51" s="43"/>
      <c r="B51" s="16" t="s">
        <v>36</v>
      </c>
      <c r="C51" s="14">
        <f>C57+C61+C65</f>
        <v>4250</v>
      </c>
      <c r="D51" s="14">
        <f t="shared" si="10"/>
        <v>4303</v>
      </c>
      <c r="E51" s="14">
        <f t="shared" si="10"/>
        <v>1099</v>
      </c>
      <c r="F51" s="14">
        <f t="shared" si="10"/>
        <v>1069</v>
      </c>
      <c r="G51" s="93">
        <f t="shared" si="11"/>
        <v>-30</v>
      </c>
      <c r="H51" s="90">
        <f>F51/E51</f>
        <v>0.9727024567788899</v>
      </c>
      <c r="I51" s="31">
        <f t="shared" si="12"/>
        <v>2.3702882483370287</v>
      </c>
      <c r="J51" s="22">
        <f>F51-D51</f>
        <v>-3234</v>
      </c>
      <c r="K51" s="31">
        <f>F51/D51</f>
        <v>0.24843132698117593</v>
      </c>
      <c r="L51" s="66"/>
      <c r="M51" s="7" t="s">
        <v>14</v>
      </c>
    </row>
    <row r="52" spans="1:12" ht="13.5">
      <c r="A52" s="43"/>
      <c r="B52" s="16" t="s">
        <v>28</v>
      </c>
      <c r="C52" s="14">
        <f aca="true" t="shared" si="13" ref="C52:F53">C66</f>
        <v>507</v>
      </c>
      <c r="D52" s="14">
        <f>D66</f>
        <v>507</v>
      </c>
      <c r="E52" s="14">
        <f t="shared" si="13"/>
        <v>145</v>
      </c>
      <c r="F52" s="14">
        <f t="shared" si="13"/>
        <v>135</v>
      </c>
      <c r="G52" s="93">
        <f t="shared" si="11"/>
        <v>-10</v>
      </c>
      <c r="H52" s="90">
        <f>F52/E52</f>
        <v>0.9310344827586207</v>
      </c>
      <c r="I52" s="31">
        <f t="shared" si="12"/>
        <v>0.29933481152993346</v>
      </c>
      <c r="J52" s="22">
        <f>F52-D52</f>
        <v>-372</v>
      </c>
      <c r="K52" s="31">
        <f>F52/D52</f>
        <v>0.26627218934911245</v>
      </c>
      <c r="L52" s="66"/>
    </row>
    <row r="53" spans="1:12" ht="13.5">
      <c r="A53" s="43"/>
      <c r="B53" s="17" t="s">
        <v>29</v>
      </c>
      <c r="C53" s="108">
        <f t="shared" si="13"/>
        <v>744</v>
      </c>
      <c r="D53" s="108">
        <f t="shared" si="13"/>
        <v>1984</v>
      </c>
      <c r="E53" s="14">
        <f t="shared" si="13"/>
        <v>1144</v>
      </c>
      <c r="F53" s="14">
        <f t="shared" si="13"/>
        <v>1144</v>
      </c>
      <c r="G53" s="93">
        <f t="shared" si="11"/>
        <v>0</v>
      </c>
      <c r="H53" s="90">
        <f>F53/E53</f>
        <v>1</v>
      </c>
      <c r="I53" s="31">
        <f t="shared" si="12"/>
        <v>2.5365853658536586</v>
      </c>
      <c r="J53" s="22">
        <f>F53-D53</f>
        <v>-840</v>
      </c>
      <c r="K53" s="31">
        <f>F53/D53</f>
        <v>0.5766129032258065</v>
      </c>
      <c r="L53" s="66"/>
    </row>
    <row r="54" spans="1:12" ht="27">
      <c r="A54" s="43" t="s">
        <v>105</v>
      </c>
      <c r="B54" s="17" t="s">
        <v>134</v>
      </c>
      <c r="C54" s="108">
        <f>C56+C57</f>
        <v>728</v>
      </c>
      <c r="D54" s="108">
        <f>D56+D57</f>
        <v>728</v>
      </c>
      <c r="E54" s="14">
        <f>E56+E57</f>
        <v>187</v>
      </c>
      <c r="F54" s="14">
        <f>F56+F57</f>
        <v>170</v>
      </c>
      <c r="G54" s="93">
        <f t="shared" si="11"/>
        <v>-17</v>
      </c>
      <c r="H54" s="90">
        <f>F54/E54</f>
        <v>0.9090909090909091</v>
      </c>
      <c r="I54" s="31">
        <f t="shared" si="12"/>
        <v>0.376940133037694</v>
      </c>
      <c r="J54" s="22">
        <f>F54-D54</f>
        <v>-558</v>
      </c>
      <c r="K54" s="31">
        <f>F54/D54</f>
        <v>0.23351648351648352</v>
      </c>
      <c r="L54" s="66"/>
    </row>
    <row r="55" spans="1:12" ht="13.5">
      <c r="A55" s="43"/>
      <c r="B55" s="15" t="s">
        <v>11</v>
      </c>
      <c r="C55" s="15"/>
      <c r="D55" s="108"/>
      <c r="E55" s="14"/>
      <c r="F55" s="14"/>
      <c r="G55" s="93"/>
      <c r="H55" s="90"/>
      <c r="I55" s="31"/>
      <c r="J55" s="22"/>
      <c r="K55" s="31"/>
      <c r="L55" s="66"/>
    </row>
    <row r="56" spans="1:12" ht="13.5">
      <c r="A56" s="43"/>
      <c r="B56" s="16" t="s">
        <v>27</v>
      </c>
      <c r="C56" s="108">
        <v>577</v>
      </c>
      <c r="D56" s="108">
        <v>577</v>
      </c>
      <c r="E56" s="14">
        <v>140</v>
      </c>
      <c r="F56" s="14">
        <v>132</v>
      </c>
      <c r="G56" s="93">
        <f t="shared" si="11"/>
        <v>-8</v>
      </c>
      <c r="H56" s="90">
        <f>F56/E56</f>
        <v>0.9428571428571428</v>
      </c>
      <c r="I56" s="31">
        <f t="shared" si="12"/>
        <v>0.2926829268292683</v>
      </c>
      <c r="J56" s="22">
        <f>F56-D56</f>
        <v>-445</v>
      </c>
      <c r="K56" s="31">
        <f>F56/D56</f>
        <v>0.22876949740034663</v>
      </c>
      <c r="L56" s="66"/>
    </row>
    <row r="57" spans="1:12" ht="13.5">
      <c r="A57" s="43"/>
      <c r="B57" s="16" t="s">
        <v>36</v>
      </c>
      <c r="C57" s="108">
        <v>151</v>
      </c>
      <c r="D57" s="108">
        <v>151</v>
      </c>
      <c r="E57" s="14">
        <v>47</v>
      </c>
      <c r="F57" s="14">
        <v>38</v>
      </c>
      <c r="G57" s="93">
        <f t="shared" si="11"/>
        <v>-9</v>
      </c>
      <c r="H57" s="90">
        <f>F57/E57</f>
        <v>0.8085106382978723</v>
      </c>
      <c r="I57" s="31">
        <f t="shared" si="12"/>
        <v>0.08425720620842572</v>
      </c>
      <c r="J57" s="22">
        <f>F57-D57</f>
        <v>-113</v>
      </c>
      <c r="K57" s="31">
        <f>F57/D57</f>
        <v>0.25165562913907286</v>
      </c>
      <c r="L57" s="66"/>
    </row>
    <row r="58" spans="1:12" ht="40.5">
      <c r="A58" s="43" t="s">
        <v>106</v>
      </c>
      <c r="B58" s="17" t="s">
        <v>135</v>
      </c>
      <c r="C58" s="108">
        <v>1403</v>
      </c>
      <c r="D58" s="108">
        <v>1403</v>
      </c>
      <c r="E58" s="14">
        <f>E60+E61</f>
        <v>349</v>
      </c>
      <c r="F58" s="14">
        <f>F60+F61</f>
        <v>331</v>
      </c>
      <c r="G58" s="93">
        <f>F58-E58</f>
        <v>-18</v>
      </c>
      <c r="H58" s="90">
        <f>F58/E58</f>
        <v>0.9484240687679083</v>
      </c>
      <c r="I58" s="31">
        <f t="shared" si="12"/>
        <v>0.7339246119733924</v>
      </c>
      <c r="J58" s="22">
        <f>F58-D58</f>
        <v>-1072</v>
      </c>
      <c r="K58" s="31">
        <f>F58/D58</f>
        <v>0.2359230220955096</v>
      </c>
      <c r="L58" s="66"/>
    </row>
    <row r="59" spans="1:12" ht="13.5">
      <c r="A59" s="43"/>
      <c r="B59" s="15" t="s">
        <v>11</v>
      </c>
      <c r="C59" s="15"/>
      <c r="D59" s="108"/>
      <c r="E59" s="14"/>
      <c r="F59" s="14"/>
      <c r="G59" s="93"/>
      <c r="H59" s="90"/>
      <c r="I59" s="31"/>
      <c r="J59" s="22"/>
      <c r="K59" s="31"/>
      <c r="L59" s="66"/>
    </row>
    <row r="60" spans="1:12" ht="13.5">
      <c r="A60" s="43"/>
      <c r="B60" s="16" t="s">
        <v>27</v>
      </c>
      <c r="C60" s="108">
        <v>1112</v>
      </c>
      <c r="D60" s="108">
        <v>1112</v>
      </c>
      <c r="E60" s="14">
        <v>260</v>
      </c>
      <c r="F60" s="14">
        <v>259</v>
      </c>
      <c r="G60" s="93">
        <f t="shared" si="11"/>
        <v>-1</v>
      </c>
      <c r="H60" s="90">
        <f>F60/E60</f>
        <v>0.9961538461538462</v>
      </c>
      <c r="I60" s="31">
        <f t="shared" si="12"/>
        <v>0.5742793791574279</v>
      </c>
      <c r="J60" s="22">
        <f>F60-D60</f>
        <v>-853</v>
      </c>
      <c r="K60" s="31">
        <f>F60/D60</f>
        <v>0.2329136690647482</v>
      </c>
      <c r="L60" s="66"/>
    </row>
    <row r="61" spans="1:12" ht="13.5">
      <c r="A61" s="43"/>
      <c r="B61" s="16" t="s">
        <v>36</v>
      </c>
      <c r="C61" s="108">
        <v>291</v>
      </c>
      <c r="D61" s="108">
        <v>291</v>
      </c>
      <c r="E61" s="14">
        <v>89</v>
      </c>
      <c r="F61" s="14">
        <v>72</v>
      </c>
      <c r="G61" s="93">
        <f t="shared" si="11"/>
        <v>-17</v>
      </c>
      <c r="H61" s="90">
        <f>F61/E61</f>
        <v>0.8089887640449438</v>
      </c>
      <c r="I61" s="31">
        <f t="shared" si="12"/>
        <v>0.15964523281596452</v>
      </c>
      <c r="J61" s="22">
        <f>F61-D61</f>
        <v>-219</v>
      </c>
      <c r="K61" s="31">
        <f>F61/D61</f>
        <v>0.24742268041237114</v>
      </c>
      <c r="L61" s="66"/>
    </row>
    <row r="62" spans="1:12" ht="40.5">
      <c r="A62" s="43" t="s">
        <v>107</v>
      </c>
      <c r="B62" s="17" t="s">
        <v>136</v>
      </c>
      <c r="C62" s="108">
        <v>22652</v>
      </c>
      <c r="D62" s="108">
        <v>22292</v>
      </c>
      <c r="E62" s="14">
        <v>7151</v>
      </c>
      <c r="F62" s="14">
        <v>7115</v>
      </c>
      <c r="G62" s="93">
        <f>F62-E62</f>
        <v>-36</v>
      </c>
      <c r="H62" s="90">
        <f>F62/E62</f>
        <v>0.9949657390574744</v>
      </c>
      <c r="I62" s="31">
        <f t="shared" si="12"/>
        <v>15.776053215077605</v>
      </c>
      <c r="J62" s="22">
        <f>F62-D62</f>
        <v>-15177</v>
      </c>
      <c r="K62" s="31">
        <f>F62/D62</f>
        <v>0.31917279741611343</v>
      </c>
      <c r="L62" s="66"/>
    </row>
    <row r="63" spans="1:12" ht="13.5">
      <c r="A63" s="43"/>
      <c r="B63" s="15" t="s">
        <v>11</v>
      </c>
      <c r="C63" s="15"/>
      <c r="D63" s="108"/>
      <c r="E63" s="14"/>
      <c r="F63" s="14"/>
      <c r="G63" s="93"/>
      <c r="H63" s="90"/>
      <c r="I63" s="31"/>
      <c r="J63" s="22"/>
      <c r="K63" s="31"/>
      <c r="L63" s="66"/>
    </row>
    <row r="64" spans="1:12" ht="13.5">
      <c r="A64" s="43"/>
      <c r="B64" s="16" t="s">
        <v>27</v>
      </c>
      <c r="C64" s="108">
        <v>14536</v>
      </c>
      <c r="D64" s="14">
        <v>13254</v>
      </c>
      <c r="E64" s="14">
        <v>3487</v>
      </c>
      <c r="F64" s="14">
        <v>3487</v>
      </c>
      <c r="G64" s="93">
        <f t="shared" si="11"/>
        <v>0</v>
      </c>
      <c r="H64" s="90">
        <f>F64/E64</f>
        <v>1</v>
      </c>
      <c r="I64" s="31">
        <f t="shared" si="12"/>
        <v>7.7317073170731705</v>
      </c>
      <c r="J64" s="22">
        <f aca="true" t="shared" si="14" ref="J64:J74">F64-D64</f>
        <v>-9767</v>
      </c>
      <c r="K64" s="31">
        <f aca="true" t="shared" si="15" ref="K64:K74">F64/D64</f>
        <v>0.26309038780745436</v>
      </c>
      <c r="L64" s="66"/>
    </row>
    <row r="65" spans="1:12" ht="13.5">
      <c r="A65" s="43"/>
      <c r="B65" s="16" t="s">
        <v>36</v>
      </c>
      <c r="C65" s="108">
        <v>3808</v>
      </c>
      <c r="D65" s="14">
        <v>3472</v>
      </c>
      <c r="E65" s="14">
        <v>963</v>
      </c>
      <c r="F65" s="14">
        <v>959</v>
      </c>
      <c r="G65" s="93">
        <f t="shared" si="11"/>
        <v>-4</v>
      </c>
      <c r="H65" s="90">
        <f>F65/E65</f>
        <v>0.995846313603323</v>
      </c>
      <c r="I65" s="31">
        <f t="shared" si="12"/>
        <v>2.1263858093126387</v>
      </c>
      <c r="J65" s="22">
        <f t="shared" si="14"/>
        <v>-2513</v>
      </c>
      <c r="K65" s="31">
        <f t="shared" si="15"/>
        <v>0.2762096774193548</v>
      </c>
      <c r="L65" s="66"/>
    </row>
    <row r="66" spans="1:12" ht="13.5">
      <c r="A66" s="43"/>
      <c r="B66" s="16" t="s">
        <v>28</v>
      </c>
      <c r="C66" s="108">
        <v>507</v>
      </c>
      <c r="D66" s="108">
        <v>507</v>
      </c>
      <c r="E66" s="14">
        <v>145</v>
      </c>
      <c r="F66" s="14">
        <v>135</v>
      </c>
      <c r="G66" s="93">
        <f t="shared" si="11"/>
        <v>-10</v>
      </c>
      <c r="H66" s="90">
        <f>F66/E66</f>
        <v>0.9310344827586207</v>
      </c>
      <c r="I66" s="31">
        <f t="shared" si="12"/>
        <v>0.29933481152993346</v>
      </c>
      <c r="J66" s="22">
        <f t="shared" si="14"/>
        <v>-372</v>
      </c>
      <c r="K66" s="31">
        <f t="shared" si="15"/>
        <v>0.26627218934911245</v>
      </c>
      <c r="L66" s="66"/>
    </row>
    <row r="67" spans="1:12" ht="13.5">
      <c r="A67" s="43"/>
      <c r="B67" s="17" t="s">
        <v>29</v>
      </c>
      <c r="C67" s="108">
        <v>744</v>
      </c>
      <c r="D67" s="14">
        <v>1984</v>
      </c>
      <c r="E67" s="14">
        <v>1144</v>
      </c>
      <c r="F67" s="14">
        <v>1144</v>
      </c>
      <c r="G67" s="93">
        <f t="shared" si="11"/>
        <v>0</v>
      </c>
      <c r="H67" s="90">
        <f>F67/E67</f>
        <v>1</v>
      </c>
      <c r="I67" s="31">
        <f t="shared" si="12"/>
        <v>2.5365853658536586</v>
      </c>
      <c r="J67" s="22">
        <f t="shared" si="14"/>
        <v>-840</v>
      </c>
      <c r="K67" s="31">
        <f t="shared" si="15"/>
        <v>0.5766129032258065</v>
      </c>
      <c r="L67" s="66"/>
    </row>
    <row r="68" spans="1:12" ht="40.5">
      <c r="A68" s="43" t="s">
        <v>138</v>
      </c>
      <c r="B68" s="17" t="s">
        <v>140</v>
      </c>
      <c r="C68" s="108">
        <v>0</v>
      </c>
      <c r="D68" s="108">
        <v>2645</v>
      </c>
      <c r="E68" s="14">
        <v>0</v>
      </c>
      <c r="F68" s="14">
        <v>0</v>
      </c>
      <c r="G68" s="93">
        <f>F68-E68</f>
        <v>0</v>
      </c>
      <c r="H68" s="90">
        <f>F68*E68</f>
        <v>0</v>
      </c>
      <c r="I68" s="31">
        <f>F68/Всего_расходов_2003</f>
        <v>0</v>
      </c>
      <c r="J68" s="22">
        <f>F68-D68</f>
        <v>-2645</v>
      </c>
      <c r="K68" s="31">
        <f>F68/D68</f>
        <v>0</v>
      </c>
      <c r="L68" s="66"/>
    </row>
    <row r="69" spans="1:12" ht="13.5">
      <c r="A69" s="43"/>
      <c r="B69" s="17" t="s">
        <v>11</v>
      </c>
      <c r="C69" s="108"/>
      <c r="D69" s="108"/>
      <c r="E69" s="14"/>
      <c r="F69" s="14"/>
      <c r="G69" s="93"/>
      <c r="H69" s="90"/>
      <c r="I69" s="31"/>
      <c r="J69" s="22"/>
      <c r="K69" s="31"/>
      <c r="L69" s="66"/>
    </row>
    <row r="70" spans="1:12" ht="13.5">
      <c r="A70" s="43"/>
      <c r="B70" s="16" t="s">
        <v>27</v>
      </c>
      <c r="C70" s="108"/>
      <c r="D70" s="108">
        <v>1484</v>
      </c>
      <c r="E70" s="14">
        <v>0</v>
      </c>
      <c r="F70" s="14">
        <v>0</v>
      </c>
      <c r="G70" s="93">
        <f>F70-E70</f>
        <v>0</v>
      </c>
      <c r="H70" s="90">
        <f>F70*E70</f>
        <v>0</v>
      </c>
      <c r="I70" s="31">
        <f>F70/Всего_расходов_2003</f>
        <v>0</v>
      </c>
      <c r="J70" s="22">
        <f>F70-D70</f>
        <v>-1484</v>
      </c>
      <c r="K70" s="31">
        <f>F70/D70</f>
        <v>0</v>
      </c>
      <c r="L70" s="66"/>
    </row>
    <row r="71" spans="1:12" ht="13.5">
      <c r="A71" s="43"/>
      <c r="B71" s="16" t="s">
        <v>36</v>
      </c>
      <c r="C71" s="108"/>
      <c r="D71" s="108">
        <v>389</v>
      </c>
      <c r="E71" s="14">
        <v>0</v>
      </c>
      <c r="F71" s="14">
        <v>0</v>
      </c>
      <c r="G71" s="93">
        <f>F71-E71</f>
        <v>0</v>
      </c>
      <c r="H71" s="90">
        <f>F71*E71</f>
        <v>0</v>
      </c>
      <c r="I71" s="31">
        <f>F71/Всего_расходов_2003</f>
        <v>0</v>
      </c>
      <c r="J71" s="22">
        <f>F71-D71</f>
        <v>-389</v>
      </c>
      <c r="K71" s="31">
        <f>F71/D71</f>
        <v>0</v>
      </c>
      <c r="L71" s="66"/>
    </row>
    <row r="72" spans="1:12" ht="13.5">
      <c r="A72" s="43" t="s">
        <v>30</v>
      </c>
      <c r="B72" s="17" t="s">
        <v>31</v>
      </c>
      <c r="C72" s="108">
        <v>200</v>
      </c>
      <c r="D72" s="108">
        <v>19</v>
      </c>
      <c r="E72" s="14">
        <v>0</v>
      </c>
      <c r="F72" s="14">
        <v>0</v>
      </c>
      <c r="G72" s="93">
        <f t="shared" si="11"/>
        <v>0</v>
      </c>
      <c r="H72" s="90">
        <f>F72*E72</f>
        <v>0</v>
      </c>
      <c r="I72" s="31">
        <f t="shared" si="12"/>
        <v>0</v>
      </c>
      <c r="J72" s="22">
        <f t="shared" si="14"/>
        <v>-19</v>
      </c>
      <c r="K72" s="31">
        <f t="shared" si="15"/>
        <v>0</v>
      </c>
      <c r="L72" s="66"/>
    </row>
    <row r="73" spans="1:12" s="6" customFormat="1" ht="13.5">
      <c r="A73" s="43" t="s">
        <v>88</v>
      </c>
      <c r="B73" s="17" t="s">
        <v>32</v>
      </c>
      <c r="C73" s="108">
        <v>1248</v>
      </c>
      <c r="D73" s="108">
        <v>1338</v>
      </c>
      <c r="E73" s="14">
        <v>220</v>
      </c>
      <c r="F73" s="14">
        <v>217</v>
      </c>
      <c r="G73" s="93">
        <f t="shared" si="11"/>
        <v>-3</v>
      </c>
      <c r="H73" s="90">
        <f>F73/E73</f>
        <v>0.9863636363636363</v>
      </c>
      <c r="I73" s="31">
        <f t="shared" si="12"/>
        <v>0.4811529933481153</v>
      </c>
      <c r="J73" s="22">
        <f t="shared" si="14"/>
        <v>-1121</v>
      </c>
      <c r="K73" s="31">
        <f t="shared" si="15"/>
        <v>0.16218236173393125</v>
      </c>
      <c r="L73" s="64"/>
    </row>
    <row r="74" spans="1:12" ht="13.5">
      <c r="A74" s="47" t="s">
        <v>33</v>
      </c>
      <c r="B74" s="13" t="s">
        <v>35</v>
      </c>
      <c r="C74" s="107">
        <f>C76+C77</f>
        <v>70000</v>
      </c>
      <c r="D74" s="107">
        <v>70000</v>
      </c>
      <c r="E74" s="12">
        <v>7180</v>
      </c>
      <c r="F74" s="12">
        <v>7180</v>
      </c>
      <c r="G74" s="94">
        <f t="shared" si="11"/>
        <v>0</v>
      </c>
      <c r="H74" s="89">
        <f>F74/E74</f>
        <v>1</v>
      </c>
      <c r="I74" s="28">
        <f>F74/Всего_расходов_2003</f>
        <v>15.920177383592018</v>
      </c>
      <c r="J74" s="59">
        <f t="shared" si="14"/>
        <v>-62820</v>
      </c>
      <c r="K74" s="28">
        <f t="shared" si="15"/>
        <v>0.10257142857142858</v>
      </c>
      <c r="L74" s="66"/>
    </row>
    <row r="75" spans="1:12" ht="13.5">
      <c r="A75" s="43"/>
      <c r="B75" s="15" t="s">
        <v>11</v>
      </c>
      <c r="C75" s="15"/>
      <c r="D75" s="14"/>
      <c r="E75" s="14"/>
      <c r="F75" s="14"/>
      <c r="G75" s="93"/>
      <c r="H75" s="90"/>
      <c r="I75" s="31"/>
      <c r="J75" s="22"/>
      <c r="K75" s="31"/>
      <c r="L75" s="66"/>
    </row>
    <row r="76" spans="1:12" ht="13.5">
      <c r="A76" s="9" t="s">
        <v>108</v>
      </c>
      <c r="B76" s="16" t="s">
        <v>109</v>
      </c>
      <c r="C76" s="14">
        <v>45000</v>
      </c>
      <c r="D76" s="14">
        <v>45000</v>
      </c>
      <c r="E76" s="14">
        <v>0</v>
      </c>
      <c r="F76" s="56">
        <v>0</v>
      </c>
      <c r="G76" s="95">
        <f t="shared" si="11"/>
        <v>0</v>
      </c>
      <c r="H76" s="91">
        <f>F76*E76</f>
        <v>0</v>
      </c>
      <c r="I76" s="31">
        <f>F76/Всего_расходов_2003</f>
        <v>0</v>
      </c>
      <c r="J76" s="22">
        <f>F76-D76</f>
        <v>-45000</v>
      </c>
      <c r="K76" s="31">
        <f>F76/D76</f>
        <v>0</v>
      </c>
      <c r="L76" s="66"/>
    </row>
    <row r="77" spans="1:12" s="6" customFormat="1" ht="13.5">
      <c r="A77" s="9"/>
      <c r="B77" s="16" t="s">
        <v>110</v>
      </c>
      <c r="C77" s="14">
        <v>25000</v>
      </c>
      <c r="D77" s="14">
        <v>25000</v>
      </c>
      <c r="E77" s="14">
        <v>7180</v>
      </c>
      <c r="F77" s="56">
        <v>7180</v>
      </c>
      <c r="G77" s="95">
        <f t="shared" si="11"/>
        <v>0</v>
      </c>
      <c r="H77" s="91">
        <f>F77/E77</f>
        <v>1</v>
      </c>
      <c r="I77" s="31">
        <f>F77/Всего_расходов_2003</f>
        <v>15.920177383592018</v>
      </c>
      <c r="J77" s="22">
        <f>F77-D77</f>
        <v>-17820</v>
      </c>
      <c r="K77" s="31">
        <f>F77/D77</f>
        <v>0.2872</v>
      </c>
      <c r="L77" s="64"/>
    </row>
    <row r="78" spans="1:12" ht="13.5">
      <c r="A78" s="47" t="s">
        <v>26</v>
      </c>
      <c r="B78" s="11" t="s">
        <v>12</v>
      </c>
      <c r="C78" s="12">
        <f>C79+C82+C85+C95</f>
        <v>218904</v>
      </c>
      <c r="D78" s="12">
        <f>D79+D82+D85+D95</f>
        <v>219289</v>
      </c>
      <c r="E78" s="12">
        <f>E79+E82+E85+E95</f>
        <v>46783</v>
      </c>
      <c r="F78" s="12">
        <f>F79+F82+F85+F95</f>
        <v>46783</v>
      </c>
      <c r="G78" s="94">
        <f t="shared" si="11"/>
        <v>0</v>
      </c>
      <c r="H78" s="89">
        <f>F78/E78</f>
        <v>1</v>
      </c>
      <c r="I78" s="31">
        <f>F78/Всего_расходов_2003</f>
        <v>103.73170731707317</v>
      </c>
      <c r="J78" s="59">
        <f>F78-D78</f>
        <v>-172506</v>
      </c>
      <c r="K78" s="28">
        <f>F78/D78</f>
        <v>0.21333947439224038</v>
      </c>
      <c r="L78" s="66"/>
    </row>
    <row r="79" spans="1:12" ht="13.5">
      <c r="A79" s="43" t="s">
        <v>139</v>
      </c>
      <c r="B79" s="137" t="s">
        <v>141</v>
      </c>
      <c r="C79" s="139">
        <v>0</v>
      </c>
      <c r="D79" s="139">
        <v>2700</v>
      </c>
      <c r="E79" s="139">
        <v>0</v>
      </c>
      <c r="F79" s="139">
        <v>0</v>
      </c>
      <c r="G79" s="95">
        <f>F79-E79</f>
        <v>0</v>
      </c>
      <c r="H79" s="91">
        <f>F79*E79</f>
        <v>0</v>
      </c>
      <c r="I79" s="31">
        <f>F79/Всего_расходов_2003</f>
        <v>0</v>
      </c>
      <c r="J79" s="22">
        <f>F79-D79</f>
        <v>-2700</v>
      </c>
      <c r="K79" s="31">
        <f>F79/D79</f>
        <v>0</v>
      </c>
      <c r="L79" s="66"/>
    </row>
    <row r="80" spans="1:12" ht="13.5">
      <c r="A80" s="43"/>
      <c r="B80" s="137" t="s">
        <v>11</v>
      </c>
      <c r="C80" s="12"/>
      <c r="D80" s="12"/>
      <c r="E80" s="12"/>
      <c r="F80" s="12"/>
      <c r="G80" s="94"/>
      <c r="H80" s="89"/>
      <c r="I80" s="31"/>
      <c r="J80" s="59"/>
      <c r="K80" s="28"/>
      <c r="L80" s="66"/>
    </row>
    <row r="81" spans="1:12" ht="40.5">
      <c r="A81" s="43"/>
      <c r="B81" s="138" t="s">
        <v>142</v>
      </c>
      <c r="C81" s="139">
        <v>0</v>
      </c>
      <c r="D81" s="139">
        <v>2700</v>
      </c>
      <c r="E81" s="139">
        <v>0</v>
      </c>
      <c r="F81" s="139">
        <v>0</v>
      </c>
      <c r="G81" s="95">
        <f>F81-E81</f>
        <v>0</v>
      </c>
      <c r="H81" s="91">
        <f>F81*E81</f>
        <v>0</v>
      </c>
      <c r="I81" s="31">
        <f>F81/Всего_расходов_2003</f>
        <v>0</v>
      </c>
      <c r="J81" s="22">
        <f>F81-D81</f>
        <v>-2700</v>
      </c>
      <c r="K81" s="31">
        <f>F81/D81</f>
        <v>0</v>
      </c>
      <c r="L81" s="66"/>
    </row>
    <row r="82" spans="1:12" ht="13.5">
      <c r="A82" s="43" t="s">
        <v>38</v>
      </c>
      <c r="B82" s="15" t="s">
        <v>39</v>
      </c>
      <c r="C82" s="14">
        <v>1893</v>
      </c>
      <c r="D82" s="14">
        <v>1893</v>
      </c>
      <c r="E82" s="14">
        <v>340</v>
      </c>
      <c r="F82" s="14">
        <v>340</v>
      </c>
      <c r="G82" s="93">
        <f>F82-E82</f>
        <v>0</v>
      </c>
      <c r="H82" s="90">
        <f>F82/E82</f>
        <v>1</v>
      </c>
      <c r="I82" s="31">
        <f>F82/Всего_расходов_2003</f>
        <v>0.753880266075388</v>
      </c>
      <c r="J82" s="22">
        <f>F82-D82</f>
        <v>-1553</v>
      </c>
      <c r="K82" s="31">
        <f>F82/D82</f>
        <v>0.17960908610670892</v>
      </c>
      <c r="L82" s="66"/>
    </row>
    <row r="83" spans="1:12" ht="13.5">
      <c r="A83" s="43"/>
      <c r="B83" s="15" t="s">
        <v>40</v>
      </c>
      <c r="C83" s="15"/>
      <c r="D83" s="14"/>
      <c r="E83" s="14"/>
      <c r="F83" s="14"/>
      <c r="G83" s="93"/>
      <c r="H83" s="90"/>
      <c r="I83" s="31"/>
      <c r="J83" s="22"/>
      <c r="K83" s="31"/>
      <c r="L83" s="66"/>
    </row>
    <row r="84" spans="1:12" ht="13.5">
      <c r="A84" s="43"/>
      <c r="B84" s="16" t="s">
        <v>57</v>
      </c>
      <c r="C84" s="14">
        <v>1893</v>
      </c>
      <c r="D84" s="14">
        <v>1893</v>
      </c>
      <c r="E84" s="14">
        <v>340</v>
      </c>
      <c r="F84" s="14">
        <v>340</v>
      </c>
      <c r="G84" s="93">
        <f>F84-E84</f>
        <v>0</v>
      </c>
      <c r="H84" s="90">
        <f>F84/E84</f>
        <v>1</v>
      </c>
      <c r="I84" s="31">
        <f>F84/Всего_расходов_2003</f>
        <v>0.753880266075388</v>
      </c>
      <c r="J84" s="22">
        <f>F84-D84</f>
        <v>-1553</v>
      </c>
      <c r="K84" s="31">
        <f aca="true" t="shared" si="16" ref="K84:K106">F84/D84</f>
        <v>0.17960908610670892</v>
      </c>
      <c r="L84" s="66"/>
    </row>
    <row r="85" spans="1:12" ht="13.5">
      <c r="A85" s="43" t="s">
        <v>89</v>
      </c>
      <c r="B85" s="17" t="s">
        <v>90</v>
      </c>
      <c r="C85" s="108">
        <v>217011</v>
      </c>
      <c r="D85" s="108">
        <f>D87+D88+D89+D90+D93</f>
        <v>211843</v>
      </c>
      <c r="E85" s="14">
        <f>E87+E88+E89+E90+E93</f>
        <v>46443</v>
      </c>
      <c r="F85" s="14">
        <f>F87+F88+F89+F90+F93</f>
        <v>46443</v>
      </c>
      <c r="G85" s="93">
        <f>F85-E85</f>
        <v>0</v>
      </c>
      <c r="H85" s="90">
        <f>F85/E85</f>
        <v>1</v>
      </c>
      <c r="I85" s="31">
        <f>F85/Всего_расходов_2003</f>
        <v>102.97782705099779</v>
      </c>
      <c r="J85" s="22">
        <f>F85-D85</f>
        <v>-165400</v>
      </c>
      <c r="K85" s="31">
        <f t="shared" si="16"/>
        <v>0.21923311131356713</v>
      </c>
      <c r="L85" s="66"/>
    </row>
    <row r="86" spans="1:12" ht="13.5">
      <c r="A86" s="43"/>
      <c r="B86" s="17" t="s">
        <v>40</v>
      </c>
      <c r="C86" s="17"/>
      <c r="D86" s="108"/>
      <c r="E86" s="14"/>
      <c r="F86" s="14"/>
      <c r="G86" s="93"/>
      <c r="H86" s="90"/>
      <c r="I86" s="31"/>
      <c r="J86" s="22"/>
      <c r="K86" s="31"/>
      <c r="L86" s="66"/>
    </row>
    <row r="87" spans="1:12" ht="13.5">
      <c r="A87" s="43"/>
      <c r="B87" s="16" t="s">
        <v>55</v>
      </c>
      <c r="C87" s="108">
        <v>137130</v>
      </c>
      <c r="D87" s="108">
        <v>136900</v>
      </c>
      <c r="E87" s="14">
        <v>44798</v>
      </c>
      <c r="F87" s="14">
        <v>44798</v>
      </c>
      <c r="G87" s="93">
        <f>F87-E87</f>
        <v>0</v>
      </c>
      <c r="H87" s="90">
        <f>F87/E87</f>
        <v>1</v>
      </c>
      <c r="I87" s="31">
        <f>F87/Всего_расходов_2003</f>
        <v>99.33037694013304</v>
      </c>
      <c r="J87" s="22">
        <f>F87-D87</f>
        <v>-92102</v>
      </c>
      <c r="K87" s="31">
        <f t="shared" si="16"/>
        <v>0.3272315558802045</v>
      </c>
      <c r="L87" s="66"/>
    </row>
    <row r="88" spans="1:12" ht="13.5">
      <c r="A88" s="43"/>
      <c r="B88" s="16" t="s">
        <v>149</v>
      </c>
      <c r="C88" s="108">
        <v>4700</v>
      </c>
      <c r="D88" s="108">
        <v>4930</v>
      </c>
      <c r="E88" s="14">
        <v>499</v>
      </c>
      <c r="F88" s="14">
        <v>499</v>
      </c>
      <c r="G88" s="93">
        <f>F88-E88</f>
        <v>0</v>
      </c>
      <c r="H88" s="90">
        <f>F88/E88</f>
        <v>1</v>
      </c>
      <c r="I88" s="31">
        <f>F88/Всего_расходов_2003</f>
        <v>1.106430155210643</v>
      </c>
      <c r="J88" s="22">
        <f>F88-D88</f>
        <v>-4431</v>
      </c>
      <c r="K88" s="31">
        <f>F88/D88</f>
        <v>0.10121703853955376</v>
      </c>
      <c r="L88" s="66"/>
    </row>
    <row r="89" spans="1:12" ht="13.5">
      <c r="A89" s="43"/>
      <c r="B89" s="16" t="s">
        <v>147</v>
      </c>
      <c r="C89" s="108">
        <v>58031</v>
      </c>
      <c r="D89" s="108">
        <v>52863</v>
      </c>
      <c r="E89" s="14">
        <v>42</v>
      </c>
      <c r="F89" s="14">
        <v>42</v>
      </c>
      <c r="G89" s="93">
        <f>F89-E89</f>
        <v>0</v>
      </c>
      <c r="H89" s="90">
        <v>0</v>
      </c>
      <c r="I89" s="31">
        <f>F89/Всего_расходов_2003</f>
        <v>0.09312638580931264</v>
      </c>
      <c r="J89" s="22">
        <f>F89-D89</f>
        <v>-52821</v>
      </c>
      <c r="K89" s="31">
        <f>F89/D89</f>
        <v>0.000794506554679076</v>
      </c>
      <c r="L89" s="66"/>
    </row>
    <row r="90" spans="1:12" ht="13.5">
      <c r="A90" s="43"/>
      <c r="B90" s="16" t="s">
        <v>101</v>
      </c>
      <c r="C90" s="108">
        <v>8150</v>
      </c>
      <c r="D90" s="108">
        <v>8179</v>
      </c>
      <c r="E90" s="14">
        <v>1104</v>
      </c>
      <c r="F90" s="14">
        <v>1104</v>
      </c>
      <c r="G90" s="93">
        <f>F90-E90</f>
        <v>0</v>
      </c>
      <c r="H90" s="90">
        <f>F90/E90</f>
        <v>1</v>
      </c>
      <c r="I90" s="31">
        <f>F90/Всего_расходов_2003</f>
        <v>2.4478935698447892</v>
      </c>
      <c r="J90" s="22">
        <f>F90-D90</f>
        <v>-7075</v>
      </c>
      <c r="K90" s="31">
        <f>F90/D90</f>
        <v>0.1349798263846436</v>
      </c>
      <c r="L90" s="66"/>
    </row>
    <row r="91" spans="1:12" ht="13.5">
      <c r="A91" s="43"/>
      <c r="B91" s="16" t="s">
        <v>40</v>
      </c>
      <c r="C91" s="108"/>
      <c r="D91" s="108"/>
      <c r="E91" s="14"/>
      <c r="F91" s="14"/>
      <c r="G91" s="93"/>
      <c r="H91" s="90"/>
      <c r="I91" s="31"/>
      <c r="J91" s="22"/>
      <c r="K91" s="31"/>
      <c r="L91" s="66"/>
    </row>
    <row r="92" spans="1:12" ht="27">
      <c r="A92" s="43"/>
      <c r="B92" s="16" t="s">
        <v>148</v>
      </c>
      <c r="C92" s="108">
        <v>0</v>
      </c>
      <c r="D92" s="108">
        <v>29</v>
      </c>
      <c r="E92" s="14">
        <v>29</v>
      </c>
      <c r="F92" s="14">
        <v>29</v>
      </c>
      <c r="G92" s="93">
        <f>F92-E92</f>
        <v>0</v>
      </c>
      <c r="H92" s="90">
        <f>F92/E92</f>
        <v>1</v>
      </c>
      <c r="I92" s="31">
        <f>F92/Всего_расходов_2003</f>
        <v>0.06430155210643015</v>
      </c>
      <c r="J92" s="22">
        <f>F92-D92</f>
        <v>0</v>
      </c>
      <c r="K92" s="31">
        <f>F92/D92</f>
        <v>1</v>
      </c>
      <c r="L92" s="66"/>
    </row>
    <row r="93" spans="1:12" ht="13.5">
      <c r="A93" s="43"/>
      <c r="B93" s="17" t="s">
        <v>29</v>
      </c>
      <c r="C93" s="108">
        <v>9000</v>
      </c>
      <c r="D93" s="108">
        <v>8971</v>
      </c>
      <c r="E93" s="14">
        <v>0</v>
      </c>
      <c r="F93" s="14">
        <v>0</v>
      </c>
      <c r="G93" s="93">
        <f>F93-E93</f>
        <v>0</v>
      </c>
      <c r="H93" s="90">
        <v>0</v>
      </c>
      <c r="I93" s="31">
        <f>F93/Всего_расходов_2003</f>
        <v>0</v>
      </c>
      <c r="J93" s="22">
        <f>F93-D93</f>
        <v>-8971</v>
      </c>
      <c r="K93" s="31">
        <f>F93/D93</f>
        <v>0</v>
      </c>
      <c r="L93" s="66"/>
    </row>
    <row r="94" spans="1:12" s="6" customFormat="1" ht="13.5">
      <c r="A94" s="43"/>
      <c r="B94" s="16" t="s">
        <v>132</v>
      </c>
      <c r="C94" s="108">
        <v>9000</v>
      </c>
      <c r="D94" s="108">
        <v>8971</v>
      </c>
      <c r="E94" s="14">
        <v>0</v>
      </c>
      <c r="F94" s="14">
        <v>0</v>
      </c>
      <c r="G94" s="93">
        <f>F94-E94</f>
        <v>0</v>
      </c>
      <c r="H94" s="90">
        <v>0</v>
      </c>
      <c r="I94" s="31">
        <f>F94/Всего_расходов_2003</f>
        <v>0</v>
      </c>
      <c r="J94" s="22">
        <f>F94-D94</f>
        <v>-8971</v>
      </c>
      <c r="K94" s="31">
        <f t="shared" si="16"/>
        <v>0</v>
      </c>
      <c r="L94" s="64"/>
    </row>
    <row r="95" spans="1:12" s="6" customFormat="1" ht="23.25" customHeight="1">
      <c r="A95" s="43" t="s">
        <v>143</v>
      </c>
      <c r="B95" s="16" t="s">
        <v>144</v>
      </c>
      <c r="C95" s="108">
        <v>0</v>
      </c>
      <c r="D95" s="108">
        <v>2853</v>
      </c>
      <c r="E95" s="14">
        <v>0</v>
      </c>
      <c r="F95" s="14">
        <v>0</v>
      </c>
      <c r="G95" s="93">
        <f>F95-E95</f>
        <v>0</v>
      </c>
      <c r="H95" s="90">
        <v>0</v>
      </c>
      <c r="I95" s="31">
        <f>F95/Всего_расходов_2003</f>
        <v>0</v>
      </c>
      <c r="J95" s="22">
        <f>F95-D95</f>
        <v>-2853</v>
      </c>
      <c r="K95" s="31">
        <f t="shared" si="16"/>
        <v>0</v>
      </c>
      <c r="L95" s="64"/>
    </row>
    <row r="96" spans="1:12" s="6" customFormat="1" ht="13.5">
      <c r="A96" s="43"/>
      <c r="B96" s="17" t="s">
        <v>40</v>
      </c>
      <c r="C96" s="108"/>
      <c r="D96" s="108"/>
      <c r="E96" s="14"/>
      <c r="F96" s="14"/>
      <c r="G96" s="93"/>
      <c r="H96" s="90"/>
      <c r="I96" s="31"/>
      <c r="J96" s="22"/>
      <c r="K96" s="31"/>
      <c r="L96" s="64"/>
    </row>
    <row r="97" spans="1:12" s="6" customFormat="1" ht="13.5">
      <c r="A97" s="43"/>
      <c r="B97" s="16" t="s">
        <v>27</v>
      </c>
      <c r="C97" s="108">
        <v>0</v>
      </c>
      <c r="D97" s="108">
        <v>2261</v>
      </c>
      <c r="E97" s="14">
        <v>0</v>
      </c>
      <c r="F97" s="14">
        <v>0</v>
      </c>
      <c r="G97" s="93">
        <f>F97-E97</f>
        <v>0</v>
      </c>
      <c r="H97" s="90">
        <v>0</v>
      </c>
      <c r="I97" s="31">
        <f>F97/Всего_расходов_2003</f>
        <v>0</v>
      </c>
      <c r="J97" s="22">
        <f>F97-D97</f>
        <v>-2261</v>
      </c>
      <c r="K97" s="31">
        <f>F97/D97</f>
        <v>0</v>
      </c>
      <c r="L97" s="64"/>
    </row>
    <row r="98" spans="1:12" s="6" customFormat="1" ht="13.5">
      <c r="A98" s="43"/>
      <c r="B98" s="16" t="s">
        <v>36</v>
      </c>
      <c r="C98" s="108">
        <v>0</v>
      </c>
      <c r="D98" s="108">
        <v>592</v>
      </c>
      <c r="E98" s="14">
        <v>0</v>
      </c>
      <c r="F98" s="14">
        <v>0</v>
      </c>
      <c r="G98" s="93">
        <f>F98-E98</f>
        <v>0</v>
      </c>
      <c r="H98" s="90">
        <v>0</v>
      </c>
      <c r="I98" s="31">
        <f>F98/Всего_расходов_2003</f>
        <v>0</v>
      </c>
      <c r="J98" s="22">
        <f>F98-D98</f>
        <v>-592</v>
      </c>
      <c r="K98" s="31">
        <f>F98/D98</f>
        <v>0</v>
      </c>
      <c r="L98" s="64"/>
    </row>
    <row r="99" spans="1:12" ht="13.5">
      <c r="A99" s="129" t="s">
        <v>103</v>
      </c>
      <c r="B99" s="130" t="s">
        <v>133</v>
      </c>
      <c r="C99" s="12">
        <v>2303</v>
      </c>
      <c r="D99" s="12">
        <v>2303</v>
      </c>
      <c r="E99" s="12">
        <v>582</v>
      </c>
      <c r="F99" s="12">
        <v>451</v>
      </c>
      <c r="G99" s="94">
        <f>F99-E99</f>
        <v>-131</v>
      </c>
      <c r="H99" s="89">
        <f>F99/E99</f>
        <v>0.7749140893470791</v>
      </c>
      <c r="I99" s="28">
        <f>F99/Всего_расходов_2003</f>
        <v>1</v>
      </c>
      <c r="J99" s="59">
        <f>F99-D99</f>
        <v>-1852</v>
      </c>
      <c r="K99" s="28">
        <f t="shared" si="16"/>
        <v>0.19583152409900131</v>
      </c>
      <c r="L99" s="66"/>
    </row>
    <row r="100" spans="1:12" ht="13.5">
      <c r="A100" s="43"/>
      <c r="B100" s="15" t="s">
        <v>40</v>
      </c>
      <c r="C100" s="15"/>
      <c r="D100" s="14"/>
      <c r="E100" s="14"/>
      <c r="F100" s="14"/>
      <c r="G100" s="93"/>
      <c r="H100" s="90"/>
      <c r="I100" s="31"/>
      <c r="J100" s="22"/>
      <c r="K100" s="31"/>
      <c r="L100" s="66"/>
    </row>
    <row r="101" spans="1:12" ht="13.5">
      <c r="A101" s="46"/>
      <c r="B101" s="16" t="s">
        <v>27</v>
      </c>
      <c r="C101" s="14">
        <v>1530</v>
      </c>
      <c r="D101" s="14">
        <v>1530</v>
      </c>
      <c r="E101" s="14">
        <v>367</v>
      </c>
      <c r="F101" s="14">
        <v>297</v>
      </c>
      <c r="G101" s="93">
        <f aca="true" t="shared" si="17" ref="G101:G106">F101-E101</f>
        <v>-70</v>
      </c>
      <c r="H101" s="90">
        <f aca="true" t="shared" si="18" ref="H101:H106">F101/E101</f>
        <v>0.8092643051771117</v>
      </c>
      <c r="I101" s="31">
        <f aca="true" t="shared" si="19" ref="I101:I109">F101/Всего_расходов_2003</f>
        <v>0.6585365853658537</v>
      </c>
      <c r="J101" s="22">
        <f aca="true" t="shared" si="20" ref="J101:J109">F101-D101</f>
        <v>-1233</v>
      </c>
      <c r="K101" s="31">
        <f t="shared" si="16"/>
        <v>0.19411764705882353</v>
      </c>
      <c r="L101" s="66"/>
    </row>
    <row r="102" spans="1:12" ht="13.5">
      <c r="A102" s="46"/>
      <c r="B102" s="16" t="s">
        <v>36</v>
      </c>
      <c r="C102" s="14">
        <v>398</v>
      </c>
      <c r="D102" s="14">
        <v>398</v>
      </c>
      <c r="E102" s="14">
        <v>99</v>
      </c>
      <c r="F102" s="14">
        <v>78</v>
      </c>
      <c r="G102" s="93">
        <f t="shared" si="17"/>
        <v>-21</v>
      </c>
      <c r="H102" s="90">
        <f t="shared" si="18"/>
        <v>0.7878787878787878</v>
      </c>
      <c r="I102" s="31">
        <f t="shared" si="19"/>
        <v>0.1729490022172949</v>
      </c>
      <c r="J102" s="22">
        <f t="shared" si="20"/>
        <v>-320</v>
      </c>
      <c r="K102" s="31">
        <f t="shared" si="16"/>
        <v>0.19597989949748743</v>
      </c>
      <c r="L102" s="66"/>
    </row>
    <row r="103" spans="1:12" s="6" customFormat="1" ht="13.5">
      <c r="A103" s="46"/>
      <c r="B103" s="17" t="s">
        <v>124</v>
      </c>
      <c r="C103" s="108">
        <v>155</v>
      </c>
      <c r="D103" s="108">
        <v>155</v>
      </c>
      <c r="E103" s="14">
        <v>45</v>
      </c>
      <c r="F103" s="14">
        <v>45</v>
      </c>
      <c r="G103" s="93">
        <f t="shared" si="17"/>
        <v>0</v>
      </c>
      <c r="H103" s="90">
        <f t="shared" si="18"/>
        <v>1</v>
      </c>
      <c r="I103" s="31">
        <f t="shared" si="19"/>
        <v>0.09977827050997783</v>
      </c>
      <c r="J103" s="22">
        <f t="shared" si="20"/>
        <v>-110</v>
      </c>
      <c r="K103" s="31">
        <f t="shared" si="16"/>
        <v>0.2903225806451613</v>
      </c>
      <c r="L103" s="64"/>
    </row>
    <row r="104" spans="1:12" s="6" customFormat="1" ht="13.5">
      <c r="A104" s="129" t="s">
        <v>104</v>
      </c>
      <c r="B104" s="11" t="s">
        <v>123</v>
      </c>
      <c r="C104" s="12">
        <v>106</v>
      </c>
      <c r="D104" s="12">
        <v>211</v>
      </c>
      <c r="E104" s="12">
        <v>28</v>
      </c>
      <c r="F104" s="12">
        <v>28</v>
      </c>
      <c r="G104" s="94">
        <f t="shared" si="17"/>
        <v>0</v>
      </c>
      <c r="H104" s="89">
        <f t="shared" si="18"/>
        <v>1</v>
      </c>
      <c r="I104" s="28">
        <f t="shared" si="19"/>
        <v>0.06208425720620843</v>
      </c>
      <c r="J104" s="59">
        <f t="shared" si="20"/>
        <v>-183</v>
      </c>
      <c r="K104" s="28">
        <f t="shared" si="16"/>
        <v>0.13270142180094788</v>
      </c>
      <c r="L104" s="64"/>
    </row>
    <row r="105" spans="1:12" s="6" customFormat="1" ht="13.5">
      <c r="A105" s="129" t="s">
        <v>145</v>
      </c>
      <c r="B105" s="11" t="s">
        <v>146</v>
      </c>
      <c r="C105" s="12"/>
      <c r="D105" s="12">
        <v>16</v>
      </c>
      <c r="E105" s="12">
        <v>16</v>
      </c>
      <c r="F105" s="12">
        <v>16</v>
      </c>
      <c r="G105" s="94">
        <f t="shared" si="17"/>
        <v>0</v>
      </c>
      <c r="H105" s="89">
        <f t="shared" si="18"/>
        <v>1</v>
      </c>
      <c r="I105" s="28"/>
      <c r="J105" s="59">
        <f t="shared" si="20"/>
        <v>0</v>
      </c>
      <c r="K105" s="28">
        <f t="shared" si="16"/>
        <v>1</v>
      </c>
      <c r="L105" s="64"/>
    </row>
    <row r="106" spans="1:12" s="6" customFormat="1" ht="16.5">
      <c r="A106" s="131"/>
      <c r="B106" s="132" t="s">
        <v>137</v>
      </c>
      <c r="C106" s="20">
        <f>C48+C74+C78+C99+C104</f>
        <v>317544</v>
      </c>
      <c r="D106" s="20">
        <f>D48+D74+D78+D99+D104+D105</f>
        <v>320244</v>
      </c>
      <c r="E106" s="20">
        <f>E48+E74+E78+E99+E104+E105</f>
        <v>62496</v>
      </c>
      <c r="F106" s="20">
        <f>F48+F74+F78+F99+F104+F105</f>
        <v>62291</v>
      </c>
      <c r="G106" s="94">
        <f t="shared" si="17"/>
        <v>-205</v>
      </c>
      <c r="H106" s="89">
        <f t="shared" si="18"/>
        <v>0.9967197900665643</v>
      </c>
      <c r="I106" s="28">
        <f t="shared" si="19"/>
        <v>138.11751662971176</v>
      </c>
      <c r="J106" s="59">
        <f t="shared" si="20"/>
        <v>-257953</v>
      </c>
      <c r="K106" s="28">
        <f t="shared" si="16"/>
        <v>0.19451106031650867</v>
      </c>
      <c r="L106" s="64"/>
    </row>
    <row r="107" spans="1:12" ht="27">
      <c r="A107" s="48" t="s">
        <v>86</v>
      </c>
      <c r="B107" s="21" t="s">
        <v>87</v>
      </c>
      <c r="C107" s="20">
        <v>0</v>
      </c>
      <c r="D107" s="20">
        <v>0</v>
      </c>
      <c r="E107" s="20">
        <f>E109+E108</f>
        <v>0</v>
      </c>
      <c r="F107" s="20">
        <f>F109+F108</f>
        <v>-11590</v>
      </c>
      <c r="G107" s="94">
        <f aca="true" t="shared" si="21" ref="G107:G115">F107-E107</f>
        <v>-11590</v>
      </c>
      <c r="H107" s="89"/>
      <c r="I107" s="28">
        <f t="shared" si="19"/>
        <v>-25.698447893569845</v>
      </c>
      <c r="J107" s="59">
        <f t="shared" si="20"/>
        <v>-11590</v>
      </c>
      <c r="K107" s="28"/>
      <c r="L107" s="66"/>
    </row>
    <row r="108" spans="1:12" ht="27">
      <c r="A108" s="43" t="s">
        <v>126</v>
      </c>
      <c r="B108" s="15" t="s">
        <v>128</v>
      </c>
      <c r="C108" s="14">
        <f>C45</f>
        <v>317544</v>
      </c>
      <c r="D108" s="14">
        <f>D45</f>
        <v>320244</v>
      </c>
      <c r="E108" s="14">
        <v>-62496</v>
      </c>
      <c r="F108" s="14">
        <v>-73881</v>
      </c>
      <c r="G108" s="93">
        <f t="shared" si="21"/>
        <v>-11385</v>
      </c>
      <c r="H108" s="90"/>
      <c r="I108" s="67">
        <f t="shared" si="19"/>
        <v>-163.8159645232816</v>
      </c>
      <c r="J108" s="22">
        <f t="shared" si="20"/>
        <v>-394125</v>
      </c>
      <c r="K108" s="31">
        <f>F108/D108</f>
        <v>-0.23070221456139695</v>
      </c>
      <c r="L108" s="66"/>
    </row>
    <row r="109" spans="1:12" ht="27">
      <c r="A109" s="43" t="s">
        <v>127</v>
      </c>
      <c r="B109" s="15" t="s">
        <v>129</v>
      </c>
      <c r="C109" s="14">
        <v>317544</v>
      </c>
      <c r="D109" s="14">
        <v>320244</v>
      </c>
      <c r="E109" s="14">
        <v>62496</v>
      </c>
      <c r="F109" s="14">
        <v>62291</v>
      </c>
      <c r="G109" s="93">
        <f>F109-E109</f>
        <v>-205</v>
      </c>
      <c r="H109" s="90"/>
      <c r="I109" s="67">
        <f t="shared" si="19"/>
        <v>138.11751662971176</v>
      </c>
      <c r="J109" s="22">
        <f t="shared" si="20"/>
        <v>-257953</v>
      </c>
      <c r="K109" s="31">
        <f>F109/D109</f>
        <v>0.19451106031650867</v>
      </c>
      <c r="L109" s="66"/>
    </row>
    <row r="110" spans="1:12" ht="13.5">
      <c r="A110" s="46" t="s">
        <v>14</v>
      </c>
      <c r="B110" s="18" t="s">
        <v>13</v>
      </c>
      <c r="C110" s="18"/>
      <c r="D110" s="109"/>
      <c r="E110" s="14" t="s">
        <v>14</v>
      </c>
      <c r="F110" s="14"/>
      <c r="G110" s="94"/>
      <c r="H110" s="89"/>
      <c r="I110" s="31"/>
      <c r="J110" s="22"/>
      <c r="K110" s="31"/>
      <c r="L110" s="66"/>
    </row>
    <row r="111" spans="1:12" ht="13.5">
      <c r="A111" s="46" t="s">
        <v>14</v>
      </c>
      <c r="B111" s="16" t="s">
        <v>27</v>
      </c>
      <c r="C111" s="14">
        <f>C50+C101</f>
        <v>17755</v>
      </c>
      <c r="D111" s="14">
        <f aca="true" t="shared" si="22" ref="D111:F112">D50+D97+D101</f>
        <v>20218</v>
      </c>
      <c r="E111" s="14">
        <f t="shared" si="22"/>
        <v>4254</v>
      </c>
      <c r="F111" s="14">
        <f t="shared" si="22"/>
        <v>4175</v>
      </c>
      <c r="G111" s="93">
        <f t="shared" si="21"/>
        <v>-79</v>
      </c>
      <c r="H111" s="90">
        <f>F111/E111</f>
        <v>0.9814292430653503</v>
      </c>
      <c r="I111" s="31">
        <f>F111/Всего_расходов_2003</f>
        <v>9.257206208425721</v>
      </c>
      <c r="J111" s="22">
        <f>F111-D111</f>
        <v>-16043</v>
      </c>
      <c r="K111" s="31">
        <f>F111/D111</f>
        <v>0.2064991591651004</v>
      </c>
      <c r="L111" s="66"/>
    </row>
    <row r="112" spans="1:12" ht="13.5">
      <c r="A112" s="46"/>
      <c r="B112" s="16" t="s">
        <v>36</v>
      </c>
      <c r="C112" s="14">
        <f>C51+C102</f>
        <v>4648</v>
      </c>
      <c r="D112" s="14">
        <f t="shared" si="22"/>
        <v>5293</v>
      </c>
      <c r="E112" s="14">
        <f t="shared" si="22"/>
        <v>1198</v>
      </c>
      <c r="F112" s="14">
        <f t="shared" si="22"/>
        <v>1147</v>
      </c>
      <c r="G112" s="93">
        <f t="shared" si="21"/>
        <v>-51</v>
      </c>
      <c r="H112" s="90">
        <f>F112/E112</f>
        <v>0.9574290484140233</v>
      </c>
      <c r="I112" s="31">
        <f>F112/Всего_расходов_2003</f>
        <v>2.543237250554324</v>
      </c>
      <c r="J112" s="22">
        <f>F112-D112</f>
        <v>-4146</v>
      </c>
      <c r="K112" s="31">
        <f>F112/D112</f>
        <v>0.2167013036085396</v>
      </c>
      <c r="L112" s="66"/>
    </row>
    <row r="113" spans="1:12" ht="13.5">
      <c r="A113" s="46" t="s">
        <v>14</v>
      </c>
      <c r="B113" s="16" t="s">
        <v>28</v>
      </c>
      <c r="C113" s="14">
        <f>C52+C103</f>
        <v>662</v>
      </c>
      <c r="D113" s="14">
        <f>D52+D103</f>
        <v>662</v>
      </c>
      <c r="E113" s="14">
        <f>E52+E103</f>
        <v>190</v>
      </c>
      <c r="F113" s="14">
        <f>F52+F103</f>
        <v>180</v>
      </c>
      <c r="G113" s="93">
        <f t="shared" si="21"/>
        <v>-10</v>
      </c>
      <c r="H113" s="90">
        <f>F113/E113</f>
        <v>0.9473684210526315</v>
      </c>
      <c r="I113" s="31">
        <f>F113/Всего_расходов_2003</f>
        <v>0.3991130820399113</v>
      </c>
      <c r="J113" s="22">
        <f>F113-D113</f>
        <v>-482</v>
      </c>
      <c r="K113" s="31">
        <f>F113/D113</f>
        <v>0.2719033232628399</v>
      </c>
      <c r="L113" s="66"/>
    </row>
    <row r="114" spans="1:12" ht="13.5">
      <c r="A114" s="46" t="s">
        <v>14</v>
      </c>
      <c r="B114" s="17" t="s">
        <v>29</v>
      </c>
      <c r="C114" s="14">
        <f>C53+C94</f>
        <v>9744</v>
      </c>
      <c r="D114" s="14">
        <f>D53+D94</f>
        <v>10955</v>
      </c>
      <c r="E114" s="14">
        <f>E53+E93</f>
        <v>1144</v>
      </c>
      <c r="F114" s="14">
        <f>F53+F93</f>
        <v>1144</v>
      </c>
      <c r="G114" s="93">
        <f t="shared" si="21"/>
        <v>0</v>
      </c>
      <c r="H114" s="90">
        <f>F114/E114</f>
        <v>1</v>
      </c>
      <c r="I114" s="31">
        <f>F114/Всего_расходов_2003</f>
        <v>2.5365853658536586</v>
      </c>
      <c r="J114" s="22">
        <f>F114-D114</f>
        <v>-9811</v>
      </c>
      <c r="K114" s="31">
        <f>F114/D114</f>
        <v>0.10442720219078047</v>
      </c>
      <c r="L114" s="66"/>
    </row>
    <row r="115" spans="1:12" ht="13.5">
      <c r="A115" s="46" t="s">
        <v>14</v>
      </c>
      <c r="B115" s="17" t="s">
        <v>37</v>
      </c>
      <c r="C115" s="14">
        <f>C94</f>
        <v>9000</v>
      </c>
      <c r="D115" s="14">
        <f>D94</f>
        <v>8971</v>
      </c>
      <c r="E115" s="14">
        <f>E94</f>
        <v>0</v>
      </c>
      <c r="F115" s="14">
        <v>0</v>
      </c>
      <c r="G115" s="93">
        <f t="shared" si="21"/>
        <v>0</v>
      </c>
      <c r="H115" s="90">
        <f>F115*E115</f>
        <v>0</v>
      </c>
      <c r="I115" s="31">
        <f>F115/Всего_расходов_2003</f>
        <v>0</v>
      </c>
      <c r="J115" s="22">
        <f>F115-D115</f>
        <v>-8971</v>
      </c>
      <c r="K115" s="31">
        <f>F115/D115</f>
        <v>0</v>
      </c>
      <c r="L115" s="66"/>
    </row>
    <row r="116" spans="1:11" ht="13.5">
      <c r="A116" s="111"/>
      <c r="B116" s="112"/>
      <c r="C116" s="112"/>
      <c r="D116" s="113"/>
      <c r="E116" s="113"/>
      <c r="F116" s="113"/>
      <c r="G116" s="133"/>
      <c r="H116" s="134"/>
      <c r="I116" s="135"/>
      <c r="J116" s="136"/>
      <c r="K116" s="135"/>
    </row>
    <row r="117" spans="1:9" ht="13.5">
      <c r="A117" s="34"/>
      <c r="D117" s="110"/>
      <c r="I117" s="1" t="s">
        <v>14</v>
      </c>
    </row>
    <row r="118" ht="25.5" customHeight="1"/>
    <row r="119" ht="25.5" customHeight="1"/>
    <row r="120" ht="13.5">
      <c r="E120" s="1" t="s">
        <v>14</v>
      </c>
    </row>
    <row r="123" ht="13.5">
      <c r="C123" s="2" t="s">
        <v>152</v>
      </c>
    </row>
  </sheetData>
  <sheetProtection/>
  <mergeCells count="2">
    <mergeCell ref="A2:K2"/>
    <mergeCell ref="G1:K1"/>
  </mergeCells>
  <printOptions/>
  <pageMargins left="0.2755905511811024" right="0.1968503937007874" top="0.33" bottom="0.4" header="0.15748031496062992" footer="0.1968503937007874"/>
  <pageSetup blackAndWhite="1" fitToHeight="14" fitToWidth="1" orientation="landscape" paperSize="9" r:id="rId1"/>
  <headerFooter alignWithMargins="0">
    <oddFooter>&amp;R&amp;"Arial Narrow,обычный"&amp;8Лист &amp;P из &amp;N</oddFooter>
  </headerFooter>
  <rowBreaks count="92" manualBreakCount="92">
    <brk id="13" max="10" man="1"/>
    <brk id="15" max="10" man="1"/>
    <brk id="17" max="255" man="1"/>
    <brk id="22" max="10" man="1"/>
    <brk id="23" max="10" man="1"/>
    <brk id="25" max="10" man="1"/>
    <brk id="27" max="10" man="1"/>
    <brk id="28" max="10" man="1"/>
    <brk id="29" max="10" man="1"/>
    <brk id="30" max="10" man="1"/>
    <brk id="32" max="10" man="1"/>
    <brk id="34" max="255" man="1"/>
    <brk id="37" max="10" man="1"/>
    <brk id="39" max="10" man="1"/>
    <brk id="41" max="10" man="1"/>
    <brk id="42" max="255" man="1"/>
    <brk id="43" max="10" man="1"/>
    <brk id="45" max="10" man="1"/>
    <brk id="46" max="10" man="1"/>
    <brk id="47" max="10" man="1"/>
    <brk id="48" max="10" man="1"/>
    <brk id="49" max="255" man="1"/>
    <brk id="51" max="10" man="1"/>
    <brk id="52" max="10" man="1"/>
    <brk id="53" max="10" man="1"/>
    <brk id="54" max="10" man="1"/>
    <brk id="57" max="10" man="1"/>
    <brk id="61" max="10" man="1"/>
    <brk id="62" max="10" man="1"/>
    <brk id="63" max="255" man="1"/>
    <brk id="64" max="10" man="1"/>
    <brk id="65" max="255" man="1"/>
    <brk id="66" max="10" man="1"/>
    <brk id="71" max="10" man="1"/>
    <brk id="72" max="10" man="1"/>
    <brk id="73" max="10" man="1"/>
    <brk id="74" max="10" man="1"/>
    <brk id="75" max="10" man="1"/>
    <brk id="76" max="10" man="1"/>
    <brk id="77" max="255" man="1"/>
    <brk id="82" max="10" man="1"/>
    <brk id="83" max="10" man="1"/>
    <brk id="84" max="10" man="1"/>
    <brk id="85" max="255" man="1"/>
    <brk id="88" max="10" man="1"/>
    <brk id="89" max="10" man="1"/>
    <brk id="92" max="10" man="1"/>
    <brk id="93" max="10" man="1"/>
    <brk id="99" max="10" man="1"/>
    <brk id="100" max="10" man="1"/>
    <brk id="102" max="10" man="1"/>
    <brk id="102" max="255" man="1"/>
    <brk id="106" max="10" man="1"/>
    <brk id="108" max="10" man="1"/>
    <brk id="109" max="10" man="1"/>
    <brk id="110" max="10" man="1"/>
    <brk id="110" max="255" man="1"/>
    <brk id="113" max="10" man="1"/>
    <brk id="114" max="10" man="1"/>
    <brk id="115" max="10" man="1"/>
    <brk id="119" max="10" man="1"/>
    <brk id="119" max="13" man="1"/>
    <brk id="120" max="255" man="1"/>
    <brk id="121" max="13" man="1"/>
    <brk id="123" max="13" man="1"/>
    <brk id="126" max="13" man="1"/>
    <brk id="127" max="13" man="1"/>
    <brk id="129" max="13" man="1"/>
    <brk id="130" max="13" man="1"/>
    <brk id="137" max="13" man="1"/>
    <brk id="143" max="13" man="1"/>
    <brk id="144" max="13" man="1"/>
    <brk id="145" max="13" man="1"/>
    <brk id="148" max="13" man="1"/>
    <brk id="149" max="255" man="1"/>
    <brk id="152" max="13" man="1"/>
    <brk id="154" max="255" man="1"/>
    <brk id="156" max="255" man="1"/>
    <brk id="157" max="13" man="1"/>
    <brk id="158" max="13" man="1"/>
    <brk id="159" max="13" man="1"/>
    <brk id="165" max="13" man="1"/>
    <brk id="167" max="13" man="1"/>
    <brk id="172" max="13" man="1"/>
    <brk id="174" max="13" man="1"/>
    <brk id="177" max="13" man="1"/>
    <brk id="179" max="13" man="1"/>
    <brk id="187" max="13" man="1"/>
    <brk id="188" max="255" man="1"/>
    <brk id="196" max="13" man="1"/>
    <brk id="200" max="13" man="1"/>
    <brk id="2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korolevaim</cp:lastModifiedBy>
  <cp:lastPrinted>2009-03-11T07:31:11Z</cp:lastPrinted>
  <dcterms:created xsi:type="dcterms:W3CDTF">1998-04-06T06:06:47Z</dcterms:created>
  <dcterms:modified xsi:type="dcterms:W3CDTF">2009-10-12T10:16:51Z</dcterms:modified>
  <cp:category/>
  <cp:version/>
  <cp:contentType/>
  <cp:contentStatus/>
</cp:coreProperties>
</file>